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3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iarasolorcain\AppData\Local\Microsoft\Windows\INetCache\Content.Outlook\ZX9H9UCL\"/>
    </mc:Choice>
  </mc:AlternateContent>
  <xr:revisionPtr revIDLastSave="0" documentId="13_ncr:1_{A62D509F-9999-442B-9C30-332DCAAEDA54}" xr6:coauthVersionLast="36" xr6:coauthVersionMax="36" xr10:uidLastSave="{00000000-0000-0000-0000-000000000000}"/>
  <bookViews>
    <workbookView xWindow="0" yWindow="0" windowWidth="20490" windowHeight="7545" tabRatio="804" xr2:uid="{696217FF-E7A1-483A-AE46-64D6EF2F3B01}"/>
  </bookViews>
  <sheets>
    <sheet name="Surveys 2020-21 vs 2021-22" sheetId="5" r:id="rId1"/>
    <sheet name="Summary Tables" sheetId="4" r:id="rId2"/>
    <sheet name="Appendix 1 Hospital HCW Fluvax" sheetId="1" r:id="rId3"/>
    <sheet name="Appendix 2 LTCF HCW Fluvax" sheetId="2" r:id="rId4"/>
    <sheet name="Appendix 3 LTCF Resident Fluvax" sheetId="3" r:id="rId5"/>
    <sheet name="RHA A to F by CCA" sheetId="6" state="hidden" r:id="rId6"/>
  </sheets>
  <externalReferences>
    <externalReference r:id="rId7"/>
  </externalReferences>
  <definedNames>
    <definedName name="_xlnm._FilterDatabase" localSheetId="2" hidden="1">'Appendix 1 Hospital HCW Fluvax'!$A$1:$AO$1</definedName>
    <definedName name="_xlnm._FilterDatabase" localSheetId="3" hidden="1">'Appendix 2 LTCF HCW Fluvax'!$A$1:$AZ$294</definedName>
    <definedName name="_xlnm._FilterDatabase" localSheetId="4" hidden="1">'Appendix 3 LTCF Resident Fluvax'!$A$1:$AM$163</definedName>
    <definedName name="cccc" localSheetId="1">#REF!</definedName>
    <definedName name="cccc">#REF!</definedName>
    <definedName name="HASC" localSheetId="4">#REF!</definedName>
    <definedName name="HASC" localSheetId="1">#REF!</definedName>
    <definedName name="HASC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D167" i="3" l="1"/>
  <c r="BD168" i="3"/>
  <c r="BD169" i="3"/>
  <c r="BD170" i="3"/>
  <c r="BD171" i="3"/>
  <c r="BD172" i="3"/>
  <c r="BD173" i="3"/>
  <c r="BD174" i="3"/>
  <c r="BD175" i="3"/>
  <c r="BD176" i="3"/>
  <c r="BD177" i="3"/>
  <c r="BD178" i="3"/>
  <c r="BD179" i="3"/>
  <c r="BD180" i="3"/>
  <c r="BD181" i="3"/>
  <c r="BD182" i="3"/>
  <c r="BD183" i="3"/>
  <c r="BD184" i="3"/>
  <c r="BD185" i="3"/>
  <c r="BD186" i="3"/>
  <c r="BD166" i="3"/>
  <c r="AY167" i="3"/>
  <c r="AY168" i="3"/>
  <c r="AY169" i="3"/>
  <c r="AY170" i="3"/>
  <c r="AY171" i="3"/>
  <c r="AY172" i="3"/>
  <c r="AY173" i="3"/>
  <c r="AY174" i="3"/>
  <c r="AY175" i="3"/>
  <c r="AY176" i="3"/>
  <c r="AY177" i="3"/>
  <c r="AY178" i="3"/>
  <c r="AY179" i="3"/>
  <c r="AY180" i="3"/>
  <c r="AY181" i="3"/>
  <c r="AY182" i="3"/>
  <c r="AY183" i="3"/>
  <c r="AY184" i="3"/>
  <c r="AY185" i="3"/>
  <c r="AY186" i="3"/>
  <c r="AY166" i="3"/>
  <c r="BA186" i="3"/>
  <c r="BB186" i="3" s="1"/>
  <c r="BC186" i="3" s="1"/>
  <c r="BB185" i="3"/>
  <c r="BC185" i="3" s="1"/>
  <c r="BA185" i="3"/>
  <c r="BC184" i="3"/>
  <c r="BB184" i="3"/>
  <c r="BA184" i="3"/>
  <c r="BC183" i="3"/>
  <c r="BB183" i="3"/>
  <c r="BA183" i="3"/>
  <c r="BA182" i="3"/>
  <c r="BB182" i="3" s="1"/>
  <c r="BC182" i="3" s="1"/>
  <c r="BB181" i="3"/>
  <c r="BC181" i="3" s="1"/>
  <c r="BE181" i="3" s="1"/>
  <c r="BA181" i="3"/>
  <c r="BC180" i="3"/>
  <c r="BB180" i="3"/>
  <c r="BA180" i="3"/>
  <c r="BC179" i="3"/>
  <c r="BB179" i="3"/>
  <c r="BA179" i="3"/>
  <c r="BA178" i="3"/>
  <c r="BB178" i="3" s="1"/>
  <c r="BC178" i="3" s="1"/>
  <c r="BB177" i="3"/>
  <c r="BC177" i="3" s="1"/>
  <c r="BA177" i="3"/>
  <c r="BC176" i="3"/>
  <c r="BB176" i="3"/>
  <c r="BA176" i="3"/>
  <c r="BC175" i="3"/>
  <c r="BB175" i="3"/>
  <c r="BA175" i="3"/>
  <c r="BA174" i="3"/>
  <c r="BB174" i="3" s="1"/>
  <c r="BC174" i="3" s="1"/>
  <c r="BB173" i="3"/>
  <c r="BC173" i="3" s="1"/>
  <c r="BA173" i="3"/>
  <c r="BC172" i="3"/>
  <c r="BB172" i="3"/>
  <c r="BA172" i="3"/>
  <c r="BC171" i="3"/>
  <c r="BB171" i="3"/>
  <c r="BA171" i="3"/>
  <c r="BA170" i="3"/>
  <c r="BB170" i="3" s="1"/>
  <c r="BC170" i="3" s="1"/>
  <c r="BB169" i="3"/>
  <c r="BC169" i="3" s="1"/>
  <c r="BA169" i="3"/>
  <c r="BC168" i="3"/>
  <c r="BB168" i="3"/>
  <c r="BA168" i="3"/>
  <c r="BC167" i="3"/>
  <c r="BB167" i="3"/>
  <c r="BA167" i="3"/>
  <c r="BA166" i="3"/>
  <c r="BB166" i="3" s="1"/>
  <c r="BC166" i="3" s="1"/>
  <c r="AS167" i="3"/>
  <c r="AS168" i="3"/>
  <c r="AS169" i="3"/>
  <c r="AS170" i="3"/>
  <c r="AS171" i="3"/>
  <c r="AS172" i="3"/>
  <c r="AS173" i="3"/>
  <c r="AS174" i="3"/>
  <c r="AS175" i="3"/>
  <c r="AS176" i="3"/>
  <c r="AS177" i="3"/>
  <c r="AS178" i="3"/>
  <c r="AS179" i="3"/>
  <c r="AS180" i="3"/>
  <c r="AS181" i="3"/>
  <c r="AS182" i="3"/>
  <c r="AS183" i="3"/>
  <c r="AS184" i="3"/>
  <c r="AS185" i="3"/>
  <c r="AS186" i="3"/>
  <c r="AS166" i="3"/>
  <c r="AN167" i="3"/>
  <c r="AN168" i="3"/>
  <c r="AN169" i="3"/>
  <c r="AN170" i="3"/>
  <c r="AN171" i="3"/>
  <c r="AN172" i="3"/>
  <c r="AN173" i="3"/>
  <c r="AN174" i="3"/>
  <c r="AN175" i="3"/>
  <c r="AN176" i="3"/>
  <c r="AN177" i="3"/>
  <c r="AN178" i="3"/>
  <c r="AN179" i="3"/>
  <c r="AN180" i="3"/>
  <c r="AN181" i="3"/>
  <c r="AN182" i="3"/>
  <c r="AN183" i="3"/>
  <c r="AN184" i="3"/>
  <c r="AN185" i="3"/>
  <c r="AN186" i="3"/>
  <c r="AN166" i="3"/>
  <c r="AP186" i="3"/>
  <c r="AQ186" i="3" s="1"/>
  <c r="AR186" i="3" s="1"/>
  <c r="AQ185" i="3"/>
  <c r="AR185" i="3" s="1"/>
  <c r="AT185" i="3" s="1"/>
  <c r="AP185" i="3"/>
  <c r="AR184" i="3"/>
  <c r="AQ184" i="3"/>
  <c r="AP184" i="3"/>
  <c r="AQ183" i="3"/>
  <c r="AR183" i="3" s="1"/>
  <c r="AP183" i="3"/>
  <c r="AP182" i="3"/>
  <c r="AQ182" i="3" s="1"/>
  <c r="AR182" i="3" s="1"/>
  <c r="AQ181" i="3"/>
  <c r="AR181" i="3" s="1"/>
  <c r="AP181" i="3"/>
  <c r="AP180" i="3"/>
  <c r="AQ180" i="3" s="1"/>
  <c r="AR180" i="3" s="1"/>
  <c r="AQ179" i="3"/>
  <c r="AR179" i="3" s="1"/>
  <c r="AP179" i="3"/>
  <c r="AP178" i="3"/>
  <c r="AQ178" i="3" s="1"/>
  <c r="AR178" i="3" s="1"/>
  <c r="AQ177" i="3"/>
  <c r="AR177" i="3" s="1"/>
  <c r="AP177" i="3"/>
  <c r="AP176" i="3"/>
  <c r="AQ176" i="3" s="1"/>
  <c r="AR176" i="3" s="1"/>
  <c r="AQ175" i="3"/>
  <c r="AR175" i="3" s="1"/>
  <c r="AP175" i="3"/>
  <c r="AP174" i="3"/>
  <c r="AQ174" i="3" s="1"/>
  <c r="AR174" i="3" s="1"/>
  <c r="AQ173" i="3"/>
  <c r="AR173" i="3" s="1"/>
  <c r="AP173" i="3"/>
  <c r="AP172" i="3"/>
  <c r="AQ172" i="3" s="1"/>
  <c r="AR172" i="3" s="1"/>
  <c r="AQ171" i="3"/>
  <c r="AR171" i="3" s="1"/>
  <c r="AP171" i="3"/>
  <c r="AP170" i="3"/>
  <c r="AQ170" i="3" s="1"/>
  <c r="AR170" i="3" s="1"/>
  <c r="AQ169" i="3"/>
  <c r="AR169" i="3" s="1"/>
  <c r="AP169" i="3"/>
  <c r="AP168" i="3"/>
  <c r="AQ168" i="3" s="1"/>
  <c r="AR168" i="3" s="1"/>
  <c r="AQ167" i="3"/>
  <c r="AR167" i="3" s="1"/>
  <c r="AP167" i="3"/>
  <c r="AP166" i="3"/>
  <c r="AQ166" i="3" s="1"/>
  <c r="AR166" i="3" s="1"/>
  <c r="BE176" i="3" l="1"/>
  <c r="BF176" i="3" s="1"/>
  <c r="BE170" i="3"/>
  <c r="BH170" i="3" s="1"/>
  <c r="BE174" i="3"/>
  <c r="BH174" i="3" s="1"/>
  <c r="BE186" i="3"/>
  <c r="BH186" i="3" s="1"/>
  <c r="BE166" i="3"/>
  <c r="BH166" i="3" s="1"/>
  <c r="BG176" i="3"/>
  <c r="BH176" i="3"/>
  <c r="BH181" i="3"/>
  <c r="BF181" i="3"/>
  <c r="BE169" i="3"/>
  <c r="BG169" i="3" s="1"/>
  <c r="BE178" i="3"/>
  <c r="BH178" i="3" s="1"/>
  <c r="BE180" i="3"/>
  <c r="BE185" i="3"/>
  <c r="BE168" i="3"/>
  <c r="BE173" i="3"/>
  <c r="BE182" i="3"/>
  <c r="BH182" i="3" s="1"/>
  <c r="BE184" i="3"/>
  <c r="BE172" i="3"/>
  <c r="BE177" i="3"/>
  <c r="BG177" i="3" s="1"/>
  <c r="BF166" i="3"/>
  <c r="BF170" i="3"/>
  <c r="BF174" i="3"/>
  <c r="BG181" i="3"/>
  <c r="BF182" i="3"/>
  <c r="BE167" i="3"/>
  <c r="BE175" i="3"/>
  <c r="BE179" i="3"/>
  <c r="BE183" i="3"/>
  <c r="BG170" i="3"/>
  <c r="BG174" i="3"/>
  <c r="BG182" i="3"/>
  <c r="BE171" i="3"/>
  <c r="AT174" i="3"/>
  <c r="AT176" i="3"/>
  <c r="AT181" i="3"/>
  <c r="AV181" i="3" s="1"/>
  <c r="AT186" i="3"/>
  <c r="AW186" i="3" s="1"/>
  <c r="AT173" i="3"/>
  <c r="AT182" i="3"/>
  <c r="AW182" i="3" s="1"/>
  <c r="AT166" i="3"/>
  <c r="AW166" i="3" s="1"/>
  <c r="AW173" i="3"/>
  <c r="AU173" i="3"/>
  <c r="AT178" i="3"/>
  <c r="AU181" i="3"/>
  <c r="AW181" i="3"/>
  <c r="AW185" i="3"/>
  <c r="AU185" i="3"/>
  <c r="AT170" i="3"/>
  <c r="AU170" i="3" s="1"/>
  <c r="AT180" i="3"/>
  <c r="AT184" i="3"/>
  <c r="AU176" i="3"/>
  <c r="AV176" i="3"/>
  <c r="AW176" i="3"/>
  <c r="AT169" i="3"/>
  <c r="AV169" i="3" s="1"/>
  <c r="AW174" i="3"/>
  <c r="AV174" i="3"/>
  <c r="AT177" i="3"/>
  <c r="AV177" i="3" s="1"/>
  <c r="AT168" i="3"/>
  <c r="AT172" i="3"/>
  <c r="AV173" i="3"/>
  <c r="AU174" i="3"/>
  <c r="AU182" i="3"/>
  <c r="AV185" i="3"/>
  <c r="AT171" i="3"/>
  <c r="AV182" i="3"/>
  <c r="AT167" i="3"/>
  <c r="AT175" i="3"/>
  <c r="AT179" i="3"/>
  <c r="AT183" i="3"/>
  <c r="K3" i="3"/>
  <c r="K4" i="3"/>
  <c r="K5" i="3"/>
  <c r="K6" i="3"/>
  <c r="K7" i="3"/>
  <c r="K8" i="3"/>
  <c r="K9" i="3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32" i="3"/>
  <c r="K33" i="3"/>
  <c r="K34" i="3"/>
  <c r="K35" i="3"/>
  <c r="K36" i="3"/>
  <c r="K37" i="3"/>
  <c r="K38" i="3"/>
  <c r="K39" i="3"/>
  <c r="K40" i="3"/>
  <c r="K41" i="3"/>
  <c r="K42" i="3"/>
  <c r="K43" i="3"/>
  <c r="K44" i="3"/>
  <c r="K45" i="3"/>
  <c r="K46" i="3"/>
  <c r="K47" i="3"/>
  <c r="K48" i="3"/>
  <c r="K49" i="3"/>
  <c r="K50" i="3"/>
  <c r="K51" i="3"/>
  <c r="K52" i="3"/>
  <c r="K53" i="3"/>
  <c r="K54" i="3"/>
  <c r="K55" i="3"/>
  <c r="K56" i="3"/>
  <c r="K57" i="3"/>
  <c r="K58" i="3"/>
  <c r="K59" i="3"/>
  <c r="K60" i="3"/>
  <c r="K61" i="3"/>
  <c r="K62" i="3"/>
  <c r="K63" i="3"/>
  <c r="K64" i="3"/>
  <c r="K65" i="3"/>
  <c r="K66" i="3"/>
  <c r="K67" i="3"/>
  <c r="K68" i="3"/>
  <c r="K69" i="3"/>
  <c r="K70" i="3"/>
  <c r="K71" i="3"/>
  <c r="K72" i="3"/>
  <c r="K73" i="3"/>
  <c r="K74" i="3"/>
  <c r="K75" i="3"/>
  <c r="K76" i="3"/>
  <c r="K77" i="3"/>
  <c r="K78" i="3"/>
  <c r="K79" i="3"/>
  <c r="K80" i="3"/>
  <c r="K81" i="3"/>
  <c r="K82" i="3"/>
  <c r="K83" i="3"/>
  <c r="K84" i="3"/>
  <c r="K85" i="3"/>
  <c r="K86" i="3"/>
  <c r="K87" i="3"/>
  <c r="K88" i="3"/>
  <c r="K89" i="3"/>
  <c r="K90" i="3"/>
  <c r="K91" i="3"/>
  <c r="K92" i="3"/>
  <c r="K93" i="3"/>
  <c r="K94" i="3"/>
  <c r="K95" i="3"/>
  <c r="K96" i="3"/>
  <c r="K97" i="3"/>
  <c r="K98" i="3"/>
  <c r="K99" i="3"/>
  <c r="K100" i="3"/>
  <c r="K101" i="3"/>
  <c r="K102" i="3"/>
  <c r="K103" i="3"/>
  <c r="K104" i="3"/>
  <c r="K105" i="3"/>
  <c r="K106" i="3"/>
  <c r="K107" i="3"/>
  <c r="K108" i="3"/>
  <c r="K109" i="3"/>
  <c r="K110" i="3"/>
  <c r="K111" i="3"/>
  <c r="K112" i="3"/>
  <c r="K113" i="3"/>
  <c r="K114" i="3"/>
  <c r="K115" i="3"/>
  <c r="K116" i="3"/>
  <c r="K117" i="3"/>
  <c r="K118" i="3"/>
  <c r="K119" i="3"/>
  <c r="K120" i="3"/>
  <c r="K121" i="3"/>
  <c r="K122" i="3"/>
  <c r="K123" i="3"/>
  <c r="K124" i="3"/>
  <c r="K125" i="3"/>
  <c r="K126" i="3"/>
  <c r="K127" i="3"/>
  <c r="K128" i="3"/>
  <c r="K129" i="3"/>
  <c r="K130" i="3"/>
  <c r="K131" i="3"/>
  <c r="K132" i="3"/>
  <c r="K133" i="3"/>
  <c r="K134" i="3"/>
  <c r="K135" i="3"/>
  <c r="K136" i="3"/>
  <c r="K137" i="3"/>
  <c r="K138" i="3"/>
  <c r="K139" i="3"/>
  <c r="K140" i="3"/>
  <c r="K141" i="3"/>
  <c r="K142" i="3"/>
  <c r="K143" i="3"/>
  <c r="K144" i="3"/>
  <c r="K145" i="3"/>
  <c r="K146" i="3"/>
  <c r="K147" i="3"/>
  <c r="K148" i="3"/>
  <c r="K149" i="3"/>
  <c r="K150" i="3"/>
  <c r="K151" i="3"/>
  <c r="K152" i="3"/>
  <c r="K153" i="3"/>
  <c r="K154" i="3"/>
  <c r="K155" i="3"/>
  <c r="K156" i="3"/>
  <c r="K157" i="3"/>
  <c r="K158" i="3"/>
  <c r="K159" i="3"/>
  <c r="K160" i="3"/>
  <c r="K161" i="3"/>
  <c r="K162" i="3"/>
  <c r="K163" i="3"/>
  <c r="K2" i="3"/>
  <c r="J3" i="2"/>
  <c r="J4" i="2"/>
  <c r="J5" i="2"/>
  <c r="J6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8" i="2"/>
  <c r="J59" i="2"/>
  <c r="J60" i="2"/>
  <c r="J61" i="2"/>
  <c r="J62" i="2"/>
  <c r="J63" i="2"/>
  <c r="J64" i="2"/>
  <c r="J65" i="2"/>
  <c r="J66" i="2"/>
  <c r="J67" i="2"/>
  <c r="J68" i="2"/>
  <c r="J69" i="2"/>
  <c r="J70" i="2"/>
  <c r="J71" i="2"/>
  <c r="J72" i="2"/>
  <c r="J73" i="2"/>
  <c r="J74" i="2"/>
  <c r="J75" i="2"/>
  <c r="J76" i="2"/>
  <c r="J77" i="2"/>
  <c r="J78" i="2"/>
  <c r="J79" i="2"/>
  <c r="J80" i="2"/>
  <c r="J81" i="2"/>
  <c r="J82" i="2"/>
  <c r="J83" i="2"/>
  <c r="J84" i="2"/>
  <c r="J85" i="2"/>
  <c r="J86" i="2"/>
  <c r="J87" i="2"/>
  <c r="J88" i="2"/>
  <c r="J89" i="2"/>
  <c r="J90" i="2"/>
  <c r="J91" i="2"/>
  <c r="J92" i="2"/>
  <c r="J93" i="2"/>
  <c r="J94" i="2"/>
  <c r="J95" i="2"/>
  <c r="J96" i="2"/>
  <c r="J97" i="2"/>
  <c r="J98" i="2"/>
  <c r="J99" i="2"/>
  <c r="J100" i="2"/>
  <c r="J101" i="2"/>
  <c r="J102" i="2"/>
  <c r="J103" i="2"/>
  <c r="J104" i="2"/>
  <c r="J105" i="2"/>
  <c r="J106" i="2"/>
  <c r="J107" i="2"/>
  <c r="J108" i="2"/>
  <c r="J109" i="2"/>
  <c r="J110" i="2"/>
  <c r="J111" i="2"/>
  <c r="J112" i="2"/>
  <c r="J113" i="2"/>
  <c r="J114" i="2"/>
  <c r="J115" i="2"/>
  <c r="J116" i="2"/>
  <c r="J117" i="2"/>
  <c r="J118" i="2"/>
  <c r="J119" i="2"/>
  <c r="J120" i="2"/>
  <c r="J121" i="2"/>
  <c r="J122" i="2"/>
  <c r="J123" i="2"/>
  <c r="J124" i="2"/>
  <c r="J125" i="2"/>
  <c r="J126" i="2"/>
  <c r="J127" i="2"/>
  <c r="J128" i="2"/>
  <c r="J129" i="2"/>
  <c r="J130" i="2"/>
  <c r="J131" i="2"/>
  <c r="J132" i="2"/>
  <c r="J133" i="2"/>
  <c r="J134" i="2"/>
  <c r="J135" i="2"/>
  <c r="J136" i="2"/>
  <c r="J137" i="2"/>
  <c r="J138" i="2"/>
  <c r="J139" i="2"/>
  <c r="J140" i="2"/>
  <c r="J141" i="2"/>
  <c r="J142" i="2"/>
  <c r="J143" i="2"/>
  <c r="J144" i="2"/>
  <c r="J145" i="2"/>
  <c r="J146" i="2"/>
  <c r="J147" i="2"/>
  <c r="J148" i="2"/>
  <c r="J149" i="2"/>
  <c r="J150" i="2"/>
  <c r="J151" i="2"/>
  <c r="J152" i="2"/>
  <c r="J153" i="2"/>
  <c r="J154" i="2"/>
  <c r="J155" i="2"/>
  <c r="J156" i="2"/>
  <c r="J157" i="2"/>
  <c r="J158" i="2"/>
  <c r="J159" i="2"/>
  <c r="J160" i="2"/>
  <c r="J161" i="2"/>
  <c r="J162" i="2"/>
  <c r="J163" i="2"/>
  <c r="J164" i="2"/>
  <c r="J165" i="2"/>
  <c r="J166" i="2"/>
  <c r="J167" i="2"/>
  <c r="J168" i="2"/>
  <c r="J169" i="2"/>
  <c r="J170" i="2"/>
  <c r="J171" i="2"/>
  <c r="J172" i="2"/>
  <c r="J173" i="2"/>
  <c r="J174" i="2"/>
  <c r="J175" i="2"/>
  <c r="J176" i="2"/>
  <c r="J177" i="2"/>
  <c r="J178" i="2"/>
  <c r="J179" i="2"/>
  <c r="J180" i="2"/>
  <c r="J181" i="2"/>
  <c r="J182" i="2"/>
  <c r="J183" i="2"/>
  <c r="J184" i="2"/>
  <c r="J185" i="2"/>
  <c r="J186" i="2"/>
  <c r="J187" i="2"/>
  <c r="J188" i="2"/>
  <c r="J189" i="2"/>
  <c r="J190" i="2"/>
  <c r="J191" i="2"/>
  <c r="J192" i="2"/>
  <c r="J193" i="2"/>
  <c r="J194" i="2"/>
  <c r="J195" i="2"/>
  <c r="J196" i="2"/>
  <c r="J197" i="2"/>
  <c r="J198" i="2"/>
  <c r="J199" i="2"/>
  <c r="J200" i="2"/>
  <c r="J201" i="2"/>
  <c r="J202" i="2"/>
  <c r="J203" i="2"/>
  <c r="J204" i="2"/>
  <c r="J205" i="2"/>
  <c r="J206" i="2"/>
  <c r="J207" i="2"/>
  <c r="J208" i="2"/>
  <c r="J209" i="2"/>
  <c r="J210" i="2"/>
  <c r="J211" i="2"/>
  <c r="J212" i="2"/>
  <c r="J213" i="2"/>
  <c r="J214" i="2"/>
  <c r="J215" i="2"/>
  <c r="J216" i="2"/>
  <c r="J217" i="2"/>
  <c r="J218" i="2"/>
  <c r="J219" i="2"/>
  <c r="J220" i="2"/>
  <c r="J221" i="2"/>
  <c r="J222" i="2"/>
  <c r="J223" i="2"/>
  <c r="J224" i="2"/>
  <c r="J225" i="2"/>
  <c r="J226" i="2"/>
  <c r="J227" i="2"/>
  <c r="J228" i="2"/>
  <c r="J229" i="2"/>
  <c r="J230" i="2"/>
  <c r="J231" i="2"/>
  <c r="J232" i="2"/>
  <c r="J233" i="2"/>
  <c r="J234" i="2"/>
  <c r="J235" i="2"/>
  <c r="J236" i="2"/>
  <c r="J237" i="2"/>
  <c r="J238" i="2"/>
  <c r="J239" i="2"/>
  <c r="J240" i="2"/>
  <c r="J241" i="2"/>
  <c r="J242" i="2"/>
  <c r="J243" i="2"/>
  <c r="J244" i="2"/>
  <c r="J245" i="2"/>
  <c r="J246" i="2"/>
  <c r="J247" i="2"/>
  <c r="J248" i="2"/>
  <c r="J249" i="2"/>
  <c r="J250" i="2"/>
  <c r="J251" i="2"/>
  <c r="J252" i="2"/>
  <c r="J253" i="2"/>
  <c r="J254" i="2"/>
  <c r="J255" i="2"/>
  <c r="J256" i="2"/>
  <c r="J257" i="2"/>
  <c r="J258" i="2"/>
  <c r="J259" i="2"/>
  <c r="J260" i="2"/>
  <c r="J261" i="2"/>
  <c r="J262" i="2"/>
  <c r="J263" i="2"/>
  <c r="J264" i="2"/>
  <c r="J265" i="2"/>
  <c r="J266" i="2"/>
  <c r="J267" i="2"/>
  <c r="J268" i="2"/>
  <c r="J269" i="2"/>
  <c r="J270" i="2"/>
  <c r="J271" i="2"/>
  <c r="J272" i="2"/>
  <c r="J273" i="2"/>
  <c r="J274" i="2"/>
  <c r="J275" i="2"/>
  <c r="J276" i="2"/>
  <c r="J277" i="2"/>
  <c r="J278" i="2"/>
  <c r="J279" i="2"/>
  <c r="J280" i="2"/>
  <c r="J281" i="2"/>
  <c r="J282" i="2"/>
  <c r="J283" i="2"/>
  <c r="J284" i="2"/>
  <c r="J285" i="2"/>
  <c r="J286" i="2"/>
  <c r="J287" i="2"/>
  <c r="J288" i="2"/>
  <c r="J289" i="2"/>
  <c r="J290" i="2"/>
  <c r="J291" i="2"/>
  <c r="J292" i="2"/>
  <c r="J293" i="2"/>
  <c r="J294" i="2"/>
  <c r="J2" i="2"/>
  <c r="BF186" i="3" l="1"/>
  <c r="BG178" i="3"/>
  <c r="BG166" i="3"/>
  <c r="BG186" i="3"/>
  <c r="BF178" i="3"/>
  <c r="BH183" i="3"/>
  <c r="BG183" i="3"/>
  <c r="BF183" i="3"/>
  <c r="BH171" i="3"/>
  <c r="BG171" i="3"/>
  <c r="BF171" i="3"/>
  <c r="BH179" i="3"/>
  <c r="BG179" i="3"/>
  <c r="BF179" i="3"/>
  <c r="BH167" i="3"/>
  <c r="BG167" i="3"/>
  <c r="BF167" i="3"/>
  <c r="BH175" i="3"/>
  <c r="BF175" i="3"/>
  <c r="BG175" i="3"/>
  <c r="BH185" i="3"/>
  <c r="BF185" i="3"/>
  <c r="BG185" i="3"/>
  <c r="BF172" i="3"/>
  <c r="BG172" i="3"/>
  <c r="BH172" i="3"/>
  <c r="BF168" i="3"/>
  <c r="BG168" i="3"/>
  <c r="BH168" i="3"/>
  <c r="BF180" i="3"/>
  <c r="BG180" i="3"/>
  <c r="BH180" i="3"/>
  <c r="BH169" i="3"/>
  <c r="BF169" i="3"/>
  <c r="BH177" i="3"/>
  <c r="BF177" i="3"/>
  <c r="BH173" i="3"/>
  <c r="BF173" i="3"/>
  <c r="BF184" i="3"/>
  <c r="BG184" i="3"/>
  <c r="BH184" i="3"/>
  <c r="BG173" i="3"/>
  <c r="AU166" i="3"/>
  <c r="AV166" i="3"/>
  <c r="AU186" i="3"/>
  <c r="AV186" i="3"/>
  <c r="AW175" i="3"/>
  <c r="AU175" i="3"/>
  <c r="AV175" i="3"/>
  <c r="AW167" i="3"/>
  <c r="AV167" i="3"/>
  <c r="AU167" i="3"/>
  <c r="AW171" i="3"/>
  <c r="AV171" i="3"/>
  <c r="AU171" i="3"/>
  <c r="AW183" i="3"/>
  <c r="AV183" i="3"/>
  <c r="AU183" i="3"/>
  <c r="AV172" i="3"/>
  <c r="AW172" i="3"/>
  <c r="AU172" i="3"/>
  <c r="AW179" i="3"/>
  <c r="AU179" i="3"/>
  <c r="AV179" i="3"/>
  <c r="AW168" i="3"/>
  <c r="AV168" i="3"/>
  <c r="AU168" i="3"/>
  <c r="AU180" i="3"/>
  <c r="AV180" i="3"/>
  <c r="AW180" i="3"/>
  <c r="AW178" i="3"/>
  <c r="AV178" i="3"/>
  <c r="AU178" i="3"/>
  <c r="AW169" i="3"/>
  <c r="AU169" i="3"/>
  <c r="AU184" i="3"/>
  <c r="AV184" i="3"/>
  <c r="AW184" i="3"/>
  <c r="AW177" i="3"/>
  <c r="AU177" i="3"/>
  <c r="AW170" i="3"/>
  <c r="AV170" i="3"/>
  <c r="K4" i="5"/>
  <c r="K3" i="5"/>
  <c r="F4" i="5"/>
  <c r="E4" i="5"/>
  <c r="D4" i="5"/>
  <c r="C4" i="5"/>
  <c r="F3" i="5"/>
  <c r="E3" i="5"/>
  <c r="D3" i="5"/>
  <c r="C3" i="5"/>
  <c r="AE4" i="4"/>
  <c r="AF4" i="4"/>
  <c r="AE5" i="4"/>
  <c r="AE6" i="4"/>
  <c r="AE7" i="4"/>
  <c r="AE8" i="4"/>
  <c r="AF8" i="4"/>
  <c r="AE9" i="4"/>
  <c r="AE10" i="4"/>
  <c r="AE11" i="4"/>
  <c r="AF11" i="4"/>
  <c r="AE12" i="4"/>
  <c r="AE13" i="4"/>
  <c r="AE14" i="4"/>
  <c r="AE15" i="4"/>
  <c r="AE16" i="4"/>
  <c r="AE17" i="4"/>
  <c r="AE18" i="4"/>
  <c r="AE19" i="4"/>
  <c r="AF19" i="4"/>
  <c r="AE20" i="4"/>
  <c r="AE21" i="4"/>
  <c r="AE22" i="4"/>
  <c r="AE3" i="4"/>
  <c r="AF2" i="4"/>
  <c r="AE2" i="4"/>
  <c r="AC4" i="4"/>
  <c r="AC5" i="4"/>
  <c r="AC6" i="4"/>
  <c r="AC7" i="4"/>
  <c r="AC8" i="4"/>
  <c r="AC9" i="4"/>
  <c r="AC10" i="4"/>
  <c r="AC11" i="4"/>
  <c r="AC12" i="4"/>
  <c r="AC13" i="4"/>
  <c r="AC14" i="4"/>
  <c r="AC15" i="4"/>
  <c r="AC16" i="4"/>
  <c r="AC17" i="4"/>
  <c r="AC18" i="4"/>
  <c r="AC19" i="4"/>
  <c r="AC20" i="4"/>
  <c r="AC21" i="4"/>
  <c r="AC22" i="4"/>
  <c r="AC23" i="4"/>
  <c r="AC3" i="4"/>
  <c r="AD2" i="4"/>
  <c r="AC2" i="4"/>
  <c r="AB3" i="3"/>
  <c r="AB4" i="3"/>
  <c r="AB5" i="3"/>
  <c r="AB6" i="3"/>
  <c r="AB7" i="3"/>
  <c r="AB8" i="3"/>
  <c r="AB9" i="3"/>
  <c r="AB10" i="3"/>
  <c r="AB11" i="3"/>
  <c r="AB12" i="3"/>
  <c r="AB13" i="3"/>
  <c r="AB14" i="3"/>
  <c r="AB15" i="3"/>
  <c r="AB16" i="3"/>
  <c r="AB17" i="3"/>
  <c r="AB18" i="3"/>
  <c r="AB19" i="3"/>
  <c r="AB20" i="3"/>
  <c r="AB21" i="3"/>
  <c r="AB22" i="3"/>
  <c r="AB23" i="3"/>
  <c r="AB24" i="3"/>
  <c r="AB25" i="3"/>
  <c r="AB26" i="3"/>
  <c r="AB27" i="3"/>
  <c r="AB28" i="3"/>
  <c r="AB29" i="3"/>
  <c r="AB30" i="3"/>
  <c r="AB31" i="3"/>
  <c r="AB32" i="3"/>
  <c r="AB33" i="3"/>
  <c r="AB34" i="3"/>
  <c r="AB35" i="3"/>
  <c r="AB36" i="3"/>
  <c r="AB37" i="3"/>
  <c r="AB38" i="3"/>
  <c r="AB39" i="3"/>
  <c r="AB40" i="3"/>
  <c r="AB41" i="3"/>
  <c r="AB42" i="3"/>
  <c r="AB43" i="3"/>
  <c r="AB44" i="3"/>
  <c r="AB45" i="3"/>
  <c r="AB46" i="3"/>
  <c r="AB47" i="3"/>
  <c r="AB48" i="3"/>
  <c r="AB49" i="3"/>
  <c r="AB50" i="3"/>
  <c r="AB51" i="3"/>
  <c r="AB52" i="3"/>
  <c r="AB53" i="3"/>
  <c r="AB54" i="3"/>
  <c r="AB55" i="3"/>
  <c r="AB56" i="3"/>
  <c r="AB57" i="3"/>
  <c r="AB58" i="3"/>
  <c r="AB59" i="3"/>
  <c r="AB60" i="3"/>
  <c r="AB61" i="3"/>
  <c r="AB62" i="3"/>
  <c r="AB63" i="3"/>
  <c r="AB64" i="3"/>
  <c r="AB65" i="3"/>
  <c r="AB66" i="3"/>
  <c r="AB67" i="3"/>
  <c r="AB68" i="3"/>
  <c r="AB69" i="3"/>
  <c r="AB70" i="3"/>
  <c r="AB71" i="3"/>
  <c r="AB72" i="3"/>
  <c r="AB73" i="3"/>
  <c r="AB74" i="3"/>
  <c r="AB75" i="3"/>
  <c r="AB76" i="3"/>
  <c r="AB77" i="3"/>
  <c r="AB78" i="3"/>
  <c r="AB79" i="3"/>
  <c r="AB80" i="3"/>
  <c r="AB81" i="3"/>
  <c r="AB82" i="3"/>
  <c r="AB83" i="3"/>
  <c r="AB84" i="3"/>
  <c r="AB85" i="3"/>
  <c r="AB86" i="3"/>
  <c r="AB87" i="3"/>
  <c r="AB88" i="3"/>
  <c r="AB89" i="3"/>
  <c r="AB90" i="3"/>
  <c r="AB91" i="3"/>
  <c r="AB92" i="3"/>
  <c r="AB93" i="3"/>
  <c r="AB94" i="3"/>
  <c r="AB95" i="3"/>
  <c r="AB96" i="3"/>
  <c r="AB97" i="3"/>
  <c r="AB98" i="3"/>
  <c r="AB99" i="3"/>
  <c r="AB100" i="3"/>
  <c r="AB101" i="3"/>
  <c r="AB102" i="3"/>
  <c r="AB103" i="3"/>
  <c r="AB104" i="3"/>
  <c r="AB105" i="3"/>
  <c r="AB106" i="3"/>
  <c r="AB107" i="3"/>
  <c r="AB108" i="3"/>
  <c r="AB109" i="3"/>
  <c r="AB110" i="3"/>
  <c r="AB111" i="3"/>
  <c r="AB112" i="3"/>
  <c r="AB113" i="3"/>
  <c r="AB114" i="3"/>
  <c r="AB115" i="3"/>
  <c r="AB116" i="3"/>
  <c r="AB117" i="3"/>
  <c r="AB118" i="3"/>
  <c r="AB119" i="3"/>
  <c r="AB120" i="3"/>
  <c r="AB121" i="3"/>
  <c r="AB122" i="3"/>
  <c r="AB123" i="3"/>
  <c r="AB124" i="3"/>
  <c r="AB125" i="3"/>
  <c r="AB126" i="3"/>
  <c r="AB127" i="3"/>
  <c r="AB128" i="3"/>
  <c r="AB129" i="3"/>
  <c r="AB130" i="3"/>
  <c r="AB131" i="3"/>
  <c r="AB132" i="3"/>
  <c r="AB133" i="3"/>
  <c r="AB134" i="3"/>
  <c r="AB135" i="3"/>
  <c r="AB136" i="3"/>
  <c r="AB137" i="3"/>
  <c r="AB138" i="3"/>
  <c r="AB139" i="3"/>
  <c r="AB140" i="3"/>
  <c r="AB141" i="3"/>
  <c r="AB142" i="3"/>
  <c r="AB143" i="3"/>
  <c r="AB144" i="3"/>
  <c r="AB145" i="3"/>
  <c r="AB146" i="3"/>
  <c r="AB147" i="3"/>
  <c r="AB148" i="3"/>
  <c r="AB149" i="3"/>
  <c r="AB150" i="3"/>
  <c r="AB151" i="3"/>
  <c r="AB152" i="3"/>
  <c r="AB153" i="3"/>
  <c r="AB154" i="3"/>
  <c r="AB155" i="3"/>
  <c r="AB156" i="3"/>
  <c r="AB157" i="3"/>
  <c r="AB158" i="3"/>
  <c r="AB159" i="3"/>
  <c r="AB160" i="3"/>
  <c r="AB161" i="3"/>
  <c r="AB162" i="3"/>
  <c r="AB163" i="3"/>
  <c r="AB2" i="3"/>
  <c r="AA3" i="3"/>
  <c r="AA4" i="3"/>
  <c r="AA5" i="3"/>
  <c r="AA6" i="3"/>
  <c r="AA7" i="3"/>
  <c r="AA8" i="3"/>
  <c r="AA9" i="3"/>
  <c r="AA10" i="3"/>
  <c r="AA11" i="3"/>
  <c r="AA12" i="3"/>
  <c r="AA13" i="3"/>
  <c r="AA14" i="3"/>
  <c r="AA15" i="3"/>
  <c r="AA16" i="3"/>
  <c r="AA17" i="3"/>
  <c r="AA18" i="3"/>
  <c r="AA19" i="3"/>
  <c r="AA20" i="3"/>
  <c r="AA21" i="3"/>
  <c r="AA22" i="3"/>
  <c r="AA23" i="3"/>
  <c r="AA24" i="3"/>
  <c r="AA25" i="3"/>
  <c r="AA26" i="3"/>
  <c r="AA27" i="3"/>
  <c r="AA28" i="3"/>
  <c r="AA29" i="3"/>
  <c r="AA30" i="3"/>
  <c r="AA31" i="3"/>
  <c r="AA32" i="3"/>
  <c r="AA33" i="3"/>
  <c r="AA34" i="3"/>
  <c r="AA35" i="3"/>
  <c r="AA36" i="3"/>
  <c r="AA37" i="3"/>
  <c r="AA38" i="3"/>
  <c r="AA39" i="3"/>
  <c r="AA40" i="3"/>
  <c r="AA41" i="3"/>
  <c r="AA42" i="3"/>
  <c r="AA43" i="3"/>
  <c r="AA44" i="3"/>
  <c r="AA45" i="3"/>
  <c r="AA46" i="3"/>
  <c r="AA47" i="3"/>
  <c r="AA48" i="3"/>
  <c r="AA49" i="3"/>
  <c r="AA50" i="3"/>
  <c r="AA51" i="3"/>
  <c r="AA52" i="3"/>
  <c r="AA53" i="3"/>
  <c r="AA54" i="3"/>
  <c r="AA55" i="3"/>
  <c r="AA56" i="3"/>
  <c r="AA57" i="3"/>
  <c r="AA58" i="3"/>
  <c r="AA59" i="3"/>
  <c r="AA60" i="3"/>
  <c r="AA61" i="3"/>
  <c r="AA62" i="3"/>
  <c r="AA63" i="3"/>
  <c r="AA64" i="3"/>
  <c r="AA65" i="3"/>
  <c r="AA66" i="3"/>
  <c r="AA67" i="3"/>
  <c r="AA68" i="3"/>
  <c r="AA69" i="3"/>
  <c r="AA70" i="3"/>
  <c r="AA71" i="3"/>
  <c r="AA72" i="3"/>
  <c r="AA73" i="3"/>
  <c r="AA74" i="3"/>
  <c r="AA75" i="3"/>
  <c r="AA76" i="3"/>
  <c r="AA77" i="3"/>
  <c r="AA78" i="3"/>
  <c r="AA79" i="3"/>
  <c r="AA80" i="3"/>
  <c r="AA81" i="3"/>
  <c r="AA82" i="3"/>
  <c r="AA83" i="3"/>
  <c r="AA84" i="3"/>
  <c r="AA85" i="3"/>
  <c r="AA86" i="3"/>
  <c r="AA87" i="3"/>
  <c r="AA88" i="3"/>
  <c r="AA89" i="3"/>
  <c r="AA90" i="3"/>
  <c r="AA91" i="3"/>
  <c r="AA92" i="3"/>
  <c r="AA93" i="3"/>
  <c r="AA94" i="3"/>
  <c r="AA95" i="3"/>
  <c r="AA96" i="3"/>
  <c r="AA97" i="3"/>
  <c r="AA98" i="3"/>
  <c r="AA99" i="3"/>
  <c r="AA100" i="3"/>
  <c r="AA101" i="3"/>
  <c r="AA102" i="3"/>
  <c r="AA103" i="3"/>
  <c r="AA104" i="3"/>
  <c r="AA105" i="3"/>
  <c r="AA106" i="3"/>
  <c r="AA107" i="3"/>
  <c r="AA108" i="3"/>
  <c r="AA109" i="3"/>
  <c r="AA110" i="3"/>
  <c r="AA111" i="3"/>
  <c r="AA112" i="3"/>
  <c r="AA113" i="3"/>
  <c r="AA114" i="3"/>
  <c r="AA115" i="3"/>
  <c r="AA116" i="3"/>
  <c r="AA117" i="3"/>
  <c r="AA118" i="3"/>
  <c r="AA119" i="3"/>
  <c r="AA120" i="3"/>
  <c r="AA121" i="3"/>
  <c r="AA122" i="3"/>
  <c r="AA123" i="3"/>
  <c r="AA124" i="3"/>
  <c r="AA125" i="3"/>
  <c r="AA126" i="3"/>
  <c r="AA127" i="3"/>
  <c r="AA128" i="3"/>
  <c r="AA129" i="3"/>
  <c r="AA130" i="3"/>
  <c r="AA131" i="3"/>
  <c r="AA132" i="3"/>
  <c r="AA133" i="3"/>
  <c r="AA134" i="3"/>
  <c r="AA135" i="3"/>
  <c r="AA136" i="3"/>
  <c r="AA137" i="3"/>
  <c r="AA138" i="3"/>
  <c r="AA139" i="3"/>
  <c r="AA140" i="3"/>
  <c r="AA141" i="3"/>
  <c r="AA142" i="3"/>
  <c r="AA143" i="3"/>
  <c r="AA144" i="3"/>
  <c r="AA145" i="3"/>
  <c r="AA146" i="3"/>
  <c r="AA147" i="3"/>
  <c r="AA148" i="3"/>
  <c r="AA149" i="3"/>
  <c r="AA150" i="3"/>
  <c r="AA151" i="3"/>
  <c r="AA152" i="3"/>
  <c r="AA153" i="3"/>
  <c r="AA154" i="3"/>
  <c r="AA155" i="3"/>
  <c r="AA156" i="3"/>
  <c r="AA157" i="3"/>
  <c r="AA158" i="3"/>
  <c r="AA159" i="3"/>
  <c r="AA160" i="3"/>
  <c r="AA161" i="3"/>
  <c r="AA162" i="3"/>
  <c r="AA163" i="3"/>
  <c r="AA2" i="3"/>
  <c r="R2" i="4"/>
  <c r="Q4" i="4"/>
  <c r="Q5" i="4"/>
  <c r="Q6" i="4"/>
  <c r="Q7" i="4"/>
  <c r="Q8" i="4"/>
  <c r="Q9" i="4"/>
  <c r="Q10" i="4"/>
  <c r="Q11" i="4"/>
  <c r="Q12" i="4"/>
  <c r="Q13" i="4"/>
  <c r="Q14" i="4"/>
  <c r="Q15" i="4"/>
  <c r="Q16" i="4"/>
  <c r="Q17" i="4"/>
  <c r="Q18" i="4"/>
  <c r="Q19" i="4"/>
  <c r="Q20" i="4"/>
  <c r="Q21" i="4"/>
  <c r="Q22" i="4"/>
  <c r="Q23" i="4"/>
  <c r="Q3" i="4"/>
  <c r="Q2" i="4"/>
  <c r="AN55" i="1"/>
  <c r="G7" i="4"/>
  <c r="AN59" i="1"/>
  <c r="G11" i="4"/>
  <c r="G10" i="4"/>
  <c r="AN58" i="1"/>
  <c r="G6" i="4"/>
  <c r="AN54" i="1"/>
  <c r="AQ3" i="2"/>
  <c r="AR3" i="2"/>
  <c r="AQ4" i="2"/>
  <c r="AR4" i="2"/>
  <c r="AQ5" i="2"/>
  <c r="AR5" i="2"/>
  <c r="AQ6" i="2"/>
  <c r="AR6" i="2"/>
  <c r="AQ7" i="2"/>
  <c r="AR7" i="2"/>
  <c r="AQ8" i="2"/>
  <c r="AR8" i="2"/>
  <c r="AQ9" i="2"/>
  <c r="AR9" i="2"/>
  <c r="AQ10" i="2"/>
  <c r="AR10" i="2"/>
  <c r="AQ11" i="2"/>
  <c r="AR11" i="2"/>
  <c r="AQ12" i="2"/>
  <c r="AR12" i="2"/>
  <c r="AQ13" i="2"/>
  <c r="AR13" i="2"/>
  <c r="AQ14" i="2"/>
  <c r="AR14" i="2"/>
  <c r="AQ15" i="2"/>
  <c r="AR15" i="2"/>
  <c r="AQ16" i="2"/>
  <c r="AR16" i="2"/>
  <c r="AQ17" i="2"/>
  <c r="AR17" i="2"/>
  <c r="AQ18" i="2"/>
  <c r="AR18" i="2"/>
  <c r="AQ19" i="2"/>
  <c r="AR19" i="2"/>
  <c r="AQ20" i="2"/>
  <c r="AR20" i="2"/>
  <c r="AQ21" i="2"/>
  <c r="AR21" i="2"/>
  <c r="AQ22" i="2"/>
  <c r="AR22" i="2"/>
  <c r="AQ23" i="2"/>
  <c r="AR23" i="2"/>
  <c r="AQ24" i="2"/>
  <c r="AR24" i="2"/>
  <c r="AQ25" i="2"/>
  <c r="AR25" i="2"/>
  <c r="AQ26" i="2"/>
  <c r="AR26" i="2"/>
  <c r="AQ27" i="2"/>
  <c r="AR27" i="2"/>
  <c r="AQ28" i="2"/>
  <c r="AR28" i="2"/>
  <c r="AQ29" i="2"/>
  <c r="AR29" i="2"/>
  <c r="AQ30" i="2"/>
  <c r="AR30" i="2"/>
  <c r="AQ31" i="2"/>
  <c r="AR31" i="2"/>
  <c r="AQ32" i="2"/>
  <c r="AR32" i="2"/>
  <c r="AQ33" i="2"/>
  <c r="AR33" i="2"/>
  <c r="AQ34" i="2"/>
  <c r="AR34" i="2"/>
  <c r="AQ35" i="2"/>
  <c r="AR35" i="2"/>
  <c r="AQ36" i="2"/>
  <c r="AR36" i="2"/>
  <c r="AQ37" i="2"/>
  <c r="AR37" i="2"/>
  <c r="AQ38" i="2"/>
  <c r="AR38" i="2"/>
  <c r="AQ39" i="2"/>
  <c r="AR39" i="2"/>
  <c r="AQ40" i="2"/>
  <c r="AR40" i="2"/>
  <c r="AQ41" i="2"/>
  <c r="AR41" i="2"/>
  <c r="AQ42" i="2"/>
  <c r="AR42" i="2"/>
  <c r="AQ43" i="2"/>
  <c r="AR43" i="2"/>
  <c r="AQ44" i="2"/>
  <c r="AR44" i="2"/>
  <c r="AQ45" i="2"/>
  <c r="AR45" i="2"/>
  <c r="AQ46" i="2"/>
  <c r="AR46" i="2"/>
  <c r="AQ47" i="2"/>
  <c r="AR47" i="2"/>
  <c r="AQ48" i="2"/>
  <c r="AR48" i="2"/>
  <c r="AQ49" i="2"/>
  <c r="AR49" i="2"/>
  <c r="AQ50" i="2"/>
  <c r="AR50" i="2"/>
  <c r="AQ51" i="2"/>
  <c r="AR51" i="2"/>
  <c r="AQ52" i="2"/>
  <c r="AR52" i="2"/>
  <c r="AQ53" i="2"/>
  <c r="AR53" i="2"/>
  <c r="AQ54" i="2"/>
  <c r="AR54" i="2"/>
  <c r="AQ55" i="2"/>
  <c r="AR55" i="2"/>
  <c r="AQ56" i="2"/>
  <c r="AR56" i="2"/>
  <c r="AQ57" i="2"/>
  <c r="AR57" i="2"/>
  <c r="AQ58" i="2"/>
  <c r="AR58" i="2"/>
  <c r="AQ59" i="2"/>
  <c r="AR59" i="2"/>
  <c r="AQ60" i="2"/>
  <c r="AR60" i="2"/>
  <c r="AQ61" i="2"/>
  <c r="AR61" i="2"/>
  <c r="AQ62" i="2"/>
  <c r="AR62" i="2"/>
  <c r="AQ63" i="2"/>
  <c r="AR63" i="2"/>
  <c r="AQ64" i="2"/>
  <c r="AR64" i="2"/>
  <c r="AQ65" i="2"/>
  <c r="AR65" i="2"/>
  <c r="AQ66" i="2"/>
  <c r="AR66" i="2"/>
  <c r="AQ67" i="2"/>
  <c r="AR67" i="2"/>
  <c r="AQ68" i="2"/>
  <c r="AR68" i="2"/>
  <c r="AQ69" i="2"/>
  <c r="AR69" i="2"/>
  <c r="AQ70" i="2"/>
  <c r="AR70" i="2"/>
  <c r="AQ71" i="2"/>
  <c r="AR71" i="2"/>
  <c r="AQ72" i="2"/>
  <c r="AR72" i="2"/>
  <c r="AQ73" i="2"/>
  <c r="AR73" i="2"/>
  <c r="AQ74" i="2"/>
  <c r="AR74" i="2"/>
  <c r="AQ75" i="2"/>
  <c r="AR75" i="2"/>
  <c r="AQ76" i="2"/>
  <c r="AR76" i="2"/>
  <c r="AQ77" i="2"/>
  <c r="AR77" i="2"/>
  <c r="AQ78" i="2"/>
  <c r="AR78" i="2"/>
  <c r="AQ79" i="2"/>
  <c r="AR79" i="2"/>
  <c r="AQ80" i="2"/>
  <c r="AR80" i="2"/>
  <c r="AQ81" i="2"/>
  <c r="AR81" i="2"/>
  <c r="AQ82" i="2"/>
  <c r="AR82" i="2"/>
  <c r="AQ83" i="2"/>
  <c r="AR83" i="2"/>
  <c r="AQ84" i="2"/>
  <c r="AR84" i="2"/>
  <c r="AQ85" i="2"/>
  <c r="AR85" i="2"/>
  <c r="AQ86" i="2"/>
  <c r="AR86" i="2"/>
  <c r="AQ87" i="2"/>
  <c r="AR87" i="2"/>
  <c r="AQ88" i="2"/>
  <c r="AR88" i="2"/>
  <c r="AQ89" i="2"/>
  <c r="AR89" i="2"/>
  <c r="AQ90" i="2"/>
  <c r="AR90" i="2"/>
  <c r="AQ91" i="2"/>
  <c r="AR91" i="2"/>
  <c r="AQ92" i="2"/>
  <c r="AR92" i="2"/>
  <c r="AQ93" i="2"/>
  <c r="AR93" i="2"/>
  <c r="AQ94" i="2"/>
  <c r="AR94" i="2"/>
  <c r="AQ95" i="2"/>
  <c r="AR95" i="2"/>
  <c r="AQ96" i="2"/>
  <c r="AR96" i="2"/>
  <c r="AQ97" i="2"/>
  <c r="AR97" i="2"/>
  <c r="AQ98" i="2"/>
  <c r="AR98" i="2"/>
  <c r="AQ99" i="2"/>
  <c r="AR99" i="2"/>
  <c r="AQ100" i="2"/>
  <c r="AR100" i="2"/>
  <c r="AQ101" i="2"/>
  <c r="AR101" i="2"/>
  <c r="AQ102" i="2"/>
  <c r="AR102" i="2"/>
  <c r="AQ103" i="2"/>
  <c r="AR103" i="2"/>
  <c r="AQ104" i="2"/>
  <c r="AR104" i="2"/>
  <c r="AQ105" i="2"/>
  <c r="AR105" i="2"/>
  <c r="AQ106" i="2"/>
  <c r="AR106" i="2"/>
  <c r="AQ107" i="2"/>
  <c r="AR107" i="2"/>
  <c r="AQ108" i="2"/>
  <c r="AR108" i="2"/>
  <c r="AQ109" i="2"/>
  <c r="AR109" i="2"/>
  <c r="AQ110" i="2"/>
  <c r="AR110" i="2"/>
  <c r="AQ111" i="2"/>
  <c r="AR111" i="2"/>
  <c r="AQ112" i="2"/>
  <c r="AR112" i="2"/>
  <c r="AQ113" i="2"/>
  <c r="AR113" i="2"/>
  <c r="AQ114" i="2"/>
  <c r="AR114" i="2"/>
  <c r="AQ115" i="2"/>
  <c r="AR115" i="2"/>
  <c r="AQ116" i="2"/>
  <c r="AR116" i="2"/>
  <c r="AQ117" i="2"/>
  <c r="AR117" i="2"/>
  <c r="AQ118" i="2"/>
  <c r="AR118" i="2"/>
  <c r="AQ119" i="2"/>
  <c r="AR119" i="2"/>
  <c r="AQ120" i="2"/>
  <c r="AR120" i="2"/>
  <c r="AQ121" i="2"/>
  <c r="AR121" i="2"/>
  <c r="AQ122" i="2"/>
  <c r="AR122" i="2"/>
  <c r="AQ123" i="2"/>
  <c r="AR123" i="2"/>
  <c r="AQ124" i="2"/>
  <c r="AR124" i="2"/>
  <c r="AQ125" i="2"/>
  <c r="AR125" i="2"/>
  <c r="AQ126" i="2"/>
  <c r="AR126" i="2"/>
  <c r="AQ127" i="2"/>
  <c r="AR127" i="2"/>
  <c r="AQ128" i="2"/>
  <c r="AR128" i="2"/>
  <c r="AQ129" i="2"/>
  <c r="AR129" i="2"/>
  <c r="AQ130" i="2"/>
  <c r="AR130" i="2"/>
  <c r="AQ131" i="2"/>
  <c r="AR131" i="2"/>
  <c r="AQ132" i="2"/>
  <c r="AR132" i="2"/>
  <c r="AQ133" i="2"/>
  <c r="AR133" i="2"/>
  <c r="AQ134" i="2"/>
  <c r="AR134" i="2"/>
  <c r="AQ135" i="2"/>
  <c r="AR135" i="2"/>
  <c r="AQ136" i="2"/>
  <c r="AR136" i="2"/>
  <c r="AQ137" i="2"/>
  <c r="AR137" i="2"/>
  <c r="AQ138" i="2"/>
  <c r="AR138" i="2"/>
  <c r="AQ139" i="2"/>
  <c r="AR139" i="2"/>
  <c r="AQ140" i="2"/>
  <c r="AR140" i="2"/>
  <c r="AQ141" i="2"/>
  <c r="AR141" i="2"/>
  <c r="AQ142" i="2"/>
  <c r="AR142" i="2"/>
  <c r="AQ143" i="2"/>
  <c r="AR143" i="2"/>
  <c r="AQ144" i="2"/>
  <c r="AR144" i="2"/>
  <c r="AQ145" i="2"/>
  <c r="AR145" i="2"/>
  <c r="AQ146" i="2"/>
  <c r="AR146" i="2"/>
  <c r="AQ147" i="2"/>
  <c r="AR147" i="2"/>
  <c r="AQ148" i="2"/>
  <c r="AR148" i="2"/>
  <c r="AQ149" i="2"/>
  <c r="AR149" i="2"/>
  <c r="AQ150" i="2"/>
  <c r="AR150" i="2"/>
  <c r="AQ151" i="2"/>
  <c r="AR151" i="2"/>
  <c r="AQ152" i="2"/>
  <c r="AR152" i="2"/>
  <c r="AQ153" i="2"/>
  <c r="AR153" i="2"/>
  <c r="AQ154" i="2"/>
  <c r="AR154" i="2"/>
  <c r="AQ155" i="2"/>
  <c r="AR155" i="2"/>
  <c r="AQ156" i="2"/>
  <c r="AR156" i="2"/>
  <c r="AQ157" i="2"/>
  <c r="AR157" i="2"/>
  <c r="AQ158" i="2"/>
  <c r="AR158" i="2"/>
  <c r="AQ159" i="2"/>
  <c r="AR159" i="2"/>
  <c r="AQ160" i="2"/>
  <c r="AR160" i="2"/>
  <c r="AQ161" i="2"/>
  <c r="AR161" i="2"/>
  <c r="AQ162" i="2"/>
  <c r="AR162" i="2"/>
  <c r="AQ163" i="2"/>
  <c r="AR163" i="2"/>
  <c r="AQ164" i="2"/>
  <c r="AR164" i="2"/>
  <c r="AQ165" i="2"/>
  <c r="AR165" i="2"/>
  <c r="AQ166" i="2"/>
  <c r="AR166" i="2"/>
  <c r="AQ167" i="2"/>
  <c r="AR167" i="2"/>
  <c r="AQ168" i="2"/>
  <c r="AR168" i="2"/>
  <c r="AQ169" i="2"/>
  <c r="AR169" i="2"/>
  <c r="AQ170" i="2"/>
  <c r="AR170" i="2"/>
  <c r="AQ171" i="2"/>
  <c r="AR171" i="2"/>
  <c r="AQ172" i="2"/>
  <c r="AR172" i="2"/>
  <c r="AQ173" i="2"/>
  <c r="AR173" i="2"/>
  <c r="AQ174" i="2"/>
  <c r="AR174" i="2"/>
  <c r="AQ175" i="2"/>
  <c r="AR175" i="2"/>
  <c r="AQ176" i="2"/>
  <c r="AR176" i="2"/>
  <c r="AQ177" i="2"/>
  <c r="AR177" i="2"/>
  <c r="AQ178" i="2"/>
  <c r="AR178" i="2"/>
  <c r="AQ179" i="2"/>
  <c r="AR179" i="2"/>
  <c r="AQ180" i="2"/>
  <c r="AR180" i="2"/>
  <c r="AQ181" i="2"/>
  <c r="AR181" i="2"/>
  <c r="AQ182" i="2"/>
  <c r="AR182" i="2"/>
  <c r="AQ183" i="2"/>
  <c r="AR183" i="2"/>
  <c r="AQ184" i="2"/>
  <c r="AR184" i="2"/>
  <c r="AQ185" i="2"/>
  <c r="AR185" i="2"/>
  <c r="AQ186" i="2"/>
  <c r="AR186" i="2"/>
  <c r="AQ187" i="2"/>
  <c r="AR187" i="2"/>
  <c r="AQ188" i="2"/>
  <c r="AR188" i="2"/>
  <c r="AQ189" i="2"/>
  <c r="AR189" i="2"/>
  <c r="AQ190" i="2"/>
  <c r="AR190" i="2"/>
  <c r="AQ191" i="2"/>
  <c r="AR191" i="2"/>
  <c r="AQ192" i="2"/>
  <c r="AR192" i="2"/>
  <c r="AQ193" i="2"/>
  <c r="AR193" i="2"/>
  <c r="AQ194" i="2"/>
  <c r="AR194" i="2"/>
  <c r="AQ195" i="2"/>
  <c r="AR195" i="2"/>
  <c r="AQ196" i="2"/>
  <c r="AR196" i="2"/>
  <c r="AQ197" i="2"/>
  <c r="AR197" i="2"/>
  <c r="AQ198" i="2"/>
  <c r="AR198" i="2"/>
  <c r="AQ199" i="2"/>
  <c r="AR199" i="2"/>
  <c r="AQ200" i="2"/>
  <c r="AR200" i="2"/>
  <c r="AQ201" i="2"/>
  <c r="AR201" i="2"/>
  <c r="AQ202" i="2"/>
  <c r="AR202" i="2"/>
  <c r="AQ203" i="2"/>
  <c r="AR203" i="2"/>
  <c r="AQ204" i="2"/>
  <c r="AR204" i="2"/>
  <c r="AQ205" i="2"/>
  <c r="AR205" i="2"/>
  <c r="AQ206" i="2"/>
  <c r="AR206" i="2"/>
  <c r="AQ207" i="2"/>
  <c r="AR207" i="2"/>
  <c r="AQ208" i="2"/>
  <c r="AR208" i="2"/>
  <c r="AQ209" i="2"/>
  <c r="AR209" i="2"/>
  <c r="AQ210" i="2"/>
  <c r="AR210" i="2"/>
  <c r="AQ211" i="2"/>
  <c r="AR211" i="2"/>
  <c r="AQ212" i="2"/>
  <c r="AR212" i="2"/>
  <c r="AQ213" i="2"/>
  <c r="AR213" i="2"/>
  <c r="AQ214" i="2"/>
  <c r="AR214" i="2"/>
  <c r="AQ215" i="2"/>
  <c r="AR215" i="2"/>
  <c r="AQ216" i="2"/>
  <c r="AR216" i="2"/>
  <c r="AQ217" i="2"/>
  <c r="AR217" i="2"/>
  <c r="AQ218" i="2"/>
  <c r="AR218" i="2"/>
  <c r="AQ219" i="2"/>
  <c r="AR219" i="2"/>
  <c r="AQ220" i="2"/>
  <c r="AR220" i="2"/>
  <c r="AQ221" i="2"/>
  <c r="AR221" i="2"/>
  <c r="AQ222" i="2"/>
  <c r="AR222" i="2"/>
  <c r="AQ223" i="2"/>
  <c r="AR223" i="2"/>
  <c r="AQ224" i="2"/>
  <c r="AR224" i="2"/>
  <c r="AQ225" i="2"/>
  <c r="AR225" i="2"/>
  <c r="AQ226" i="2"/>
  <c r="AR226" i="2"/>
  <c r="AQ227" i="2"/>
  <c r="AR227" i="2"/>
  <c r="AQ228" i="2"/>
  <c r="AR228" i="2"/>
  <c r="AQ229" i="2"/>
  <c r="AR229" i="2"/>
  <c r="AQ230" i="2"/>
  <c r="AR230" i="2"/>
  <c r="AQ231" i="2"/>
  <c r="AR231" i="2"/>
  <c r="AQ232" i="2"/>
  <c r="AR232" i="2"/>
  <c r="AQ233" i="2"/>
  <c r="AR233" i="2"/>
  <c r="AQ234" i="2"/>
  <c r="AR234" i="2"/>
  <c r="AQ235" i="2"/>
  <c r="AR235" i="2"/>
  <c r="AQ236" i="2"/>
  <c r="AR236" i="2"/>
  <c r="AQ237" i="2"/>
  <c r="AR237" i="2"/>
  <c r="AQ238" i="2"/>
  <c r="AR238" i="2"/>
  <c r="AQ239" i="2"/>
  <c r="AR239" i="2"/>
  <c r="AQ240" i="2"/>
  <c r="AR240" i="2"/>
  <c r="AQ241" i="2"/>
  <c r="AR241" i="2"/>
  <c r="AQ242" i="2"/>
  <c r="AR242" i="2"/>
  <c r="AQ243" i="2"/>
  <c r="AR243" i="2"/>
  <c r="AQ244" i="2"/>
  <c r="AR244" i="2"/>
  <c r="AQ245" i="2"/>
  <c r="AR245" i="2"/>
  <c r="AQ246" i="2"/>
  <c r="AR246" i="2"/>
  <c r="AQ247" i="2"/>
  <c r="AR247" i="2"/>
  <c r="AQ248" i="2"/>
  <c r="AR248" i="2"/>
  <c r="AQ249" i="2"/>
  <c r="AR249" i="2"/>
  <c r="AQ250" i="2"/>
  <c r="AR250" i="2"/>
  <c r="AQ251" i="2"/>
  <c r="AR251" i="2"/>
  <c r="AQ252" i="2"/>
  <c r="AR252" i="2"/>
  <c r="AQ253" i="2"/>
  <c r="AR253" i="2"/>
  <c r="AQ254" i="2"/>
  <c r="AR254" i="2"/>
  <c r="AQ255" i="2"/>
  <c r="AR255" i="2"/>
  <c r="AQ256" i="2"/>
  <c r="AR256" i="2"/>
  <c r="AQ257" i="2"/>
  <c r="AR257" i="2"/>
  <c r="AQ258" i="2"/>
  <c r="AR258" i="2"/>
  <c r="AQ259" i="2"/>
  <c r="AR259" i="2"/>
  <c r="AQ260" i="2"/>
  <c r="AR260" i="2"/>
  <c r="AQ261" i="2"/>
  <c r="AR261" i="2"/>
  <c r="AQ262" i="2"/>
  <c r="AR262" i="2"/>
  <c r="AQ263" i="2"/>
  <c r="AR263" i="2"/>
  <c r="AQ264" i="2"/>
  <c r="AR264" i="2"/>
  <c r="AQ265" i="2"/>
  <c r="AR265" i="2"/>
  <c r="AQ266" i="2"/>
  <c r="AR266" i="2"/>
  <c r="AQ267" i="2"/>
  <c r="AR267" i="2"/>
  <c r="AQ268" i="2"/>
  <c r="AR268" i="2"/>
  <c r="AQ269" i="2"/>
  <c r="AR269" i="2"/>
  <c r="AQ270" i="2"/>
  <c r="AR270" i="2"/>
  <c r="AQ271" i="2"/>
  <c r="AR271" i="2"/>
  <c r="AQ272" i="2"/>
  <c r="AR272" i="2"/>
  <c r="AQ273" i="2"/>
  <c r="AR273" i="2"/>
  <c r="AQ274" i="2"/>
  <c r="AR274" i="2"/>
  <c r="AQ275" i="2"/>
  <c r="AR275" i="2"/>
  <c r="AQ276" i="2"/>
  <c r="AR276" i="2"/>
  <c r="AQ277" i="2"/>
  <c r="AR277" i="2"/>
  <c r="AQ278" i="2"/>
  <c r="AR278" i="2"/>
  <c r="AQ279" i="2"/>
  <c r="AR279" i="2"/>
  <c r="AQ280" i="2"/>
  <c r="AR280" i="2"/>
  <c r="AQ281" i="2"/>
  <c r="AR281" i="2"/>
  <c r="AQ282" i="2"/>
  <c r="AR282" i="2"/>
  <c r="AQ283" i="2"/>
  <c r="AR283" i="2"/>
  <c r="AQ284" i="2"/>
  <c r="AR284" i="2"/>
  <c r="AQ285" i="2"/>
  <c r="AR285" i="2"/>
  <c r="AQ286" i="2"/>
  <c r="AR286" i="2"/>
  <c r="AQ287" i="2"/>
  <c r="AR287" i="2"/>
  <c r="AQ288" i="2"/>
  <c r="AR288" i="2"/>
  <c r="AQ289" i="2"/>
  <c r="AR289" i="2"/>
  <c r="AQ290" i="2"/>
  <c r="AR290" i="2"/>
  <c r="AQ291" i="2"/>
  <c r="AR291" i="2"/>
  <c r="AQ292" i="2"/>
  <c r="AR292" i="2"/>
  <c r="AQ293" i="2"/>
  <c r="AR293" i="2"/>
  <c r="AQ294" i="2"/>
  <c r="AR294" i="2"/>
  <c r="AR2" i="2"/>
  <c r="AQ2" i="2"/>
  <c r="G4" i="4"/>
  <c r="G5" i="4"/>
  <c r="G8" i="4"/>
  <c r="G9" i="4"/>
  <c r="G12" i="4"/>
  <c r="G13" i="4"/>
  <c r="G3" i="4"/>
  <c r="G2" i="4"/>
  <c r="H3" i="4"/>
  <c r="H2" i="4"/>
  <c r="U4" i="4"/>
  <c r="V4" i="4"/>
  <c r="U5" i="4"/>
  <c r="V5" i="4"/>
  <c r="U6" i="4"/>
  <c r="V6" i="4"/>
  <c r="U7" i="4"/>
  <c r="V7" i="4"/>
  <c r="U8" i="4"/>
  <c r="V8" i="4"/>
  <c r="U9" i="4"/>
  <c r="V9" i="4"/>
  <c r="U10" i="4"/>
  <c r="V10" i="4"/>
  <c r="U11" i="4"/>
  <c r="V11" i="4"/>
  <c r="U12" i="4"/>
  <c r="V12" i="4"/>
  <c r="U13" i="4"/>
  <c r="V13" i="4"/>
  <c r="U14" i="4"/>
  <c r="V14" i="4"/>
  <c r="U15" i="4"/>
  <c r="V15" i="4"/>
  <c r="U16" i="4"/>
  <c r="V16" i="4"/>
  <c r="U17" i="4"/>
  <c r="V17" i="4"/>
  <c r="U18" i="4"/>
  <c r="V18" i="4"/>
  <c r="U19" i="4"/>
  <c r="V19" i="4"/>
  <c r="U20" i="4"/>
  <c r="V20" i="4"/>
  <c r="U21" i="4"/>
  <c r="V21" i="4"/>
  <c r="U22" i="4"/>
  <c r="V22" i="4"/>
  <c r="U23" i="4"/>
  <c r="V23" i="4"/>
  <c r="U3" i="4"/>
  <c r="V3" i="4"/>
  <c r="K4" i="4"/>
  <c r="L4" i="4"/>
  <c r="K5" i="4"/>
  <c r="L5" i="4"/>
  <c r="K6" i="4"/>
  <c r="L6" i="4"/>
  <c r="K7" i="4"/>
  <c r="L7" i="4"/>
  <c r="K8" i="4"/>
  <c r="L8" i="4"/>
  <c r="K9" i="4"/>
  <c r="L9" i="4"/>
  <c r="K10" i="4"/>
  <c r="L10" i="4"/>
  <c r="K11" i="4"/>
  <c r="L11" i="4"/>
  <c r="K12" i="4"/>
  <c r="L12" i="4"/>
  <c r="K13" i="4"/>
  <c r="L13" i="4"/>
  <c r="K14" i="4"/>
  <c r="L14" i="4"/>
  <c r="K15" i="4"/>
  <c r="L15" i="4"/>
  <c r="K16" i="4"/>
  <c r="L16" i="4"/>
  <c r="K17" i="4"/>
  <c r="L17" i="4"/>
  <c r="K18" i="4"/>
  <c r="L18" i="4"/>
  <c r="K19" i="4"/>
  <c r="L19" i="4"/>
  <c r="K20" i="4"/>
  <c r="L20" i="4"/>
  <c r="K21" i="4"/>
  <c r="L21" i="4"/>
  <c r="K22" i="4"/>
  <c r="L22" i="4"/>
  <c r="K23" i="4"/>
  <c r="L23" i="4"/>
  <c r="K3" i="4"/>
  <c r="L3" i="4"/>
  <c r="F13" i="4"/>
  <c r="E13" i="4"/>
  <c r="D13" i="4"/>
  <c r="C13" i="4"/>
  <c r="B13" i="4"/>
  <c r="A13" i="4"/>
  <c r="F12" i="4"/>
  <c r="E12" i="4"/>
  <c r="D12" i="4"/>
  <c r="C12" i="4"/>
  <c r="B12" i="4"/>
  <c r="A12" i="4"/>
  <c r="F11" i="4"/>
  <c r="E11" i="4"/>
  <c r="D11" i="4"/>
  <c r="C11" i="4"/>
  <c r="B11" i="4"/>
  <c r="A11" i="4"/>
  <c r="F10" i="4"/>
  <c r="E10" i="4"/>
  <c r="D10" i="4"/>
  <c r="C10" i="4"/>
  <c r="B10" i="4"/>
  <c r="A10" i="4"/>
  <c r="F9" i="4"/>
  <c r="E9" i="4"/>
  <c r="D9" i="4"/>
  <c r="C9" i="4"/>
  <c r="B9" i="4"/>
  <c r="A9" i="4"/>
  <c r="F8" i="4"/>
  <c r="E8" i="4"/>
  <c r="D8" i="4"/>
  <c r="C8" i="4"/>
  <c r="B8" i="4"/>
  <c r="A8" i="4"/>
  <c r="F7" i="4"/>
  <c r="E7" i="4"/>
  <c r="D7" i="4"/>
  <c r="C7" i="4"/>
  <c r="B7" i="4"/>
  <c r="A7" i="4"/>
  <c r="F6" i="4"/>
  <c r="E6" i="4"/>
  <c r="D6" i="4"/>
  <c r="C6" i="4"/>
  <c r="B6" i="4"/>
  <c r="A6" i="4"/>
  <c r="F5" i="4"/>
  <c r="E5" i="4"/>
  <c r="D5" i="4"/>
  <c r="C5" i="4"/>
  <c r="B5" i="4"/>
  <c r="A5" i="4"/>
  <c r="F4" i="4"/>
  <c r="E4" i="4"/>
  <c r="D4" i="4"/>
  <c r="C4" i="4"/>
  <c r="B4" i="4"/>
  <c r="A4" i="4"/>
  <c r="F3" i="4"/>
  <c r="D3" i="4"/>
  <c r="C3" i="4"/>
  <c r="B3" i="4"/>
  <c r="A3" i="4"/>
  <c r="AN52" i="1"/>
  <c r="AN53" i="1"/>
  <c r="AN56" i="1"/>
  <c r="AN57" i="1"/>
  <c r="AN60" i="1"/>
  <c r="AN61" i="1"/>
  <c r="AN51" i="1"/>
  <c r="AM52" i="1"/>
  <c r="AM53" i="1"/>
  <c r="AM54" i="1"/>
  <c r="AM55" i="1"/>
  <c r="AM56" i="1"/>
  <c r="AM57" i="1"/>
  <c r="AM58" i="1"/>
  <c r="AM59" i="1"/>
  <c r="AM60" i="1"/>
  <c r="AM61" i="1"/>
  <c r="AM51" i="1"/>
  <c r="AE23" i="4" l="1"/>
  <c r="AK50" i="1"/>
  <c r="AL50" i="1"/>
  <c r="AI50" i="1"/>
  <c r="AJ50" i="1"/>
  <c r="AH50" i="1"/>
  <c r="S165" i="3" l="1"/>
  <c r="R165" i="3"/>
  <c r="Q165" i="3"/>
  <c r="P165" i="3"/>
  <c r="O165" i="3"/>
  <c r="N165" i="3"/>
  <c r="M165" i="3"/>
  <c r="L165" i="3"/>
  <c r="S163" i="3"/>
  <c r="S162" i="3"/>
  <c r="S161" i="3"/>
  <c r="S160" i="3"/>
  <c r="S158" i="3"/>
  <c r="AK158" i="3" s="1"/>
  <c r="S157" i="3"/>
  <c r="S155" i="3"/>
  <c r="P155" i="3"/>
  <c r="AF155" i="3" s="1"/>
  <c r="AG155" i="3" s="1"/>
  <c r="S154" i="3"/>
  <c r="P154" i="3"/>
  <c r="AF154" i="3" s="1"/>
  <c r="AG154" i="3" s="1"/>
  <c r="S153" i="3"/>
  <c r="P152" i="3"/>
  <c r="AF152" i="3" s="1"/>
  <c r="P151" i="3"/>
  <c r="AF151" i="3" s="1"/>
  <c r="AG151" i="3" s="1"/>
  <c r="S150" i="3"/>
  <c r="AK150" i="3" s="1"/>
  <c r="AL150" i="3" s="1"/>
  <c r="P149" i="3"/>
  <c r="AF149" i="3" s="1"/>
  <c r="P148" i="3"/>
  <c r="AF148" i="3" s="1"/>
  <c r="AG148" i="3" s="1"/>
  <c r="P147" i="3"/>
  <c r="AF147" i="3" s="1"/>
  <c r="P146" i="3"/>
  <c r="AF146" i="3" s="1"/>
  <c r="P145" i="3"/>
  <c r="AF145" i="3" s="1"/>
  <c r="P144" i="3"/>
  <c r="AF144" i="3" s="1"/>
  <c r="P143" i="3"/>
  <c r="AF143" i="3" s="1"/>
  <c r="AG143" i="3" s="1"/>
  <c r="P142" i="3"/>
  <c r="AF142" i="3" s="1"/>
  <c r="AG142" i="3" s="1"/>
  <c r="P141" i="3"/>
  <c r="AF141" i="3" s="1"/>
  <c r="P140" i="3"/>
  <c r="AF140" i="3" s="1"/>
  <c r="AG140" i="3" s="1"/>
  <c r="P139" i="3"/>
  <c r="AF139" i="3" s="1"/>
  <c r="P138" i="3"/>
  <c r="AF138" i="3" s="1"/>
  <c r="P137" i="3"/>
  <c r="AF137" i="3" s="1"/>
  <c r="R182" i="3"/>
  <c r="AA19" i="4" s="1"/>
  <c r="P136" i="3"/>
  <c r="O182" i="3"/>
  <c r="X19" i="4" s="1"/>
  <c r="P135" i="3"/>
  <c r="AF135" i="3" s="1"/>
  <c r="P134" i="3"/>
  <c r="AF134" i="3" s="1"/>
  <c r="AG134" i="3" s="1"/>
  <c r="S133" i="3"/>
  <c r="P133" i="3"/>
  <c r="AF133" i="3" s="1"/>
  <c r="S132" i="3"/>
  <c r="P132" i="3"/>
  <c r="AF132" i="3" s="1"/>
  <c r="S131" i="3"/>
  <c r="P131" i="3"/>
  <c r="AF131" i="3" s="1"/>
  <c r="S130" i="3"/>
  <c r="P130" i="3"/>
  <c r="AF130" i="3" s="1"/>
  <c r="S129" i="3"/>
  <c r="P129" i="3"/>
  <c r="AF129" i="3" s="1"/>
  <c r="S128" i="3"/>
  <c r="P128" i="3"/>
  <c r="AF128" i="3" s="1"/>
  <c r="AG128" i="3" s="1"/>
  <c r="S127" i="3"/>
  <c r="AK127" i="3" s="1"/>
  <c r="P127" i="3"/>
  <c r="AF127" i="3" s="1"/>
  <c r="S126" i="3"/>
  <c r="O181" i="3"/>
  <c r="X18" i="4" s="1"/>
  <c r="S125" i="3"/>
  <c r="S124" i="3"/>
  <c r="P123" i="3"/>
  <c r="AF123" i="3" s="1"/>
  <c r="S122" i="3"/>
  <c r="P122" i="3"/>
  <c r="AF122" i="3" s="1"/>
  <c r="S121" i="3"/>
  <c r="P121" i="3"/>
  <c r="AF121" i="3" s="1"/>
  <c r="AG121" i="3" s="1"/>
  <c r="S120" i="3"/>
  <c r="P120" i="3"/>
  <c r="AF120" i="3" s="1"/>
  <c r="AG120" i="3" s="1"/>
  <c r="S119" i="3"/>
  <c r="AK119" i="3" s="1"/>
  <c r="P119" i="3"/>
  <c r="AF119" i="3" s="1"/>
  <c r="AG119" i="3" s="1"/>
  <c r="R180" i="3"/>
  <c r="AA17" i="4" s="1"/>
  <c r="S117" i="3"/>
  <c r="S116" i="3"/>
  <c r="P113" i="3"/>
  <c r="AF113" i="3" s="1"/>
  <c r="S112" i="3"/>
  <c r="P112" i="3"/>
  <c r="AF112" i="3" s="1"/>
  <c r="P111" i="3"/>
  <c r="AF111" i="3" s="1"/>
  <c r="P110" i="3"/>
  <c r="AF110" i="3" s="1"/>
  <c r="S109" i="3"/>
  <c r="P109" i="3"/>
  <c r="AF109" i="3" s="1"/>
  <c r="AG109" i="3" s="1"/>
  <c r="S108" i="3"/>
  <c r="P108" i="3"/>
  <c r="AF108" i="3" s="1"/>
  <c r="S107" i="3"/>
  <c r="AK107" i="3" s="1"/>
  <c r="P107" i="3"/>
  <c r="AF107" i="3" s="1"/>
  <c r="S106" i="3"/>
  <c r="AK106" i="3" s="1"/>
  <c r="P106" i="3"/>
  <c r="AF106" i="3" s="1"/>
  <c r="S105" i="3"/>
  <c r="P105" i="3"/>
  <c r="AF105" i="3" s="1"/>
  <c r="S104" i="3"/>
  <c r="P104" i="3"/>
  <c r="AF104" i="3" s="1"/>
  <c r="S103" i="3"/>
  <c r="AK103" i="3" s="1"/>
  <c r="P103" i="3"/>
  <c r="AF103" i="3" s="1"/>
  <c r="S102" i="3"/>
  <c r="AK102" i="3" s="1"/>
  <c r="P102" i="3"/>
  <c r="AF102" i="3" s="1"/>
  <c r="S101" i="3"/>
  <c r="P101" i="3"/>
  <c r="AF101" i="3" s="1"/>
  <c r="K179" i="3"/>
  <c r="T16" i="4" s="1"/>
  <c r="S100" i="3"/>
  <c r="P100" i="3"/>
  <c r="AF100" i="3" s="1"/>
  <c r="S99" i="3"/>
  <c r="P99" i="3"/>
  <c r="AF99" i="3" s="1"/>
  <c r="S98" i="3"/>
  <c r="AK98" i="3" s="1"/>
  <c r="P98" i="3"/>
  <c r="AF98" i="3" s="1"/>
  <c r="S97" i="3"/>
  <c r="AK97" i="3" s="1"/>
  <c r="P97" i="3"/>
  <c r="AF97" i="3" s="1"/>
  <c r="S96" i="3"/>
  <c r="AK96" i="3" s="1"/>
  <c r="P96" i="3"/>
  <c r="AF96" i="3" s="1"/>
  <c r="S95" i="3"/>
  <c r="P95" i="3"/>
  <c r="AF95" i="3" s="1"/>
  <c r="S94" i="3"/>
  <c r="Q178" i="3"/>
  <c r="Z15" i="4" s="1"/>
  <c r="S93" i="3"/>
  <c r="S90" i="3"/>
  <c r="S89" i="3"/>
  <c r="AK89" i="3" s="1"/>
  <c r="Q177" i="3"/>
  <c r="Z14" i="4" s="1"/>
  <c r="K177" i="3"/>
  <c r="T14" i="4" s="1"/>
  <c r="S88" i="3"/>
  <c r="AK88" i="3" s="1"/>
  <c r="AL88" i="3" s="1"/>
  <c r="S86" i="3"/>
  <c r="P86" i="3"/>
  <c r="AF86" i="3" s="1"/>
  <c r="Q174" i="3"/>
  <c r="Z11" i="4" s="1"/>
  <c r="S84" i="3"/>
  <c r="P81" i="3"/>
  <c r="AF81" i="3" s="1"/>
  <c r="S80" i="3"/>
  <c r="P77" i="3"/>
  <c r="AF77" i="3" s="1"/>
  <c r="S76" i="3"/>
  <c r="AK76" i="3" s="1"/>
  <c r="P76" i="3"/>
  <c r="AF76" i="3" s="1"/>
  <c r="S75" i="3"/>
  <c r="P75" i="3"/>
  <c r="AF75" i="3" s="1"/>
  <c r="S74" i="3"/>
  <c r="S73" i="3"/>
  <c r="P73" i="3"/>
  <c r="AF73" i="3" s="1"/>
  <c r="AG73" i="3" s="1"/>
  <c r="S72" i="3"/>
  <c r="R173" i="3"/>
  <c r="AA10" i="4" s="1"/>
  <c r="S70" i="3"/>
  <c r="P66" i="3"/>
  <c r="AF66" i="3" s="1"/>
  <c r="AG66" i="3" s="1"/>
  <c r="P65" i="3"/>
  <c r="AF65" i="3" s="1"/>
  <c r="P64" i="3"/>
  <c r="AF64" i="3" s="1"/>
  <c r="S63" i="3"/>
  <c r="P63" i="3"/>
  <c r="AF63" i="3" s="1"/>
  <c r="P62" i="3"/>
  <c r="AF62" i="3" s="1"/>
  <c r="P61" i="3"/>
  <c r="AF61" i="3" s="1"/>
  <c r="AG61" i="3" s="1"/>
  <c r="P60" i="3"/>
  <c r="S59" i="3"/>
  <c r="P59" i="3"/>
  <c r="AF59" i="3" s="1"/>
  <c r="AG59" i="3" s="1"/>
  <c r="P58" i="3"/>
  <c r="AF58" i="3" s="1"/>
  <c r="AG58" i="3" s="1"/>
  <c r="O171" i="3"/>
  <c r="X8" i="4" s="1"/>
  <c r="P56" i="3"/>
  <c r="AF56" i="3" s="1"/>
  <c r="S55" i="3"/>
  <c r="P55" i="3"/>
  <c r="AF55" i="3" s="1"/>
  <c r="P54" i="3"/>
  <c r="AF54" i="3" s="1"/>
  <c r="P53" i="3"/>
  <c r="AF53" i="3" s="1"/>
  <c r="R170" i="3"/>
  <c r="AA7" i="4" s="1"/>
  <c r="N170" i="3"/>
  <c r="W7" i="4" s="1"/>
  <c r="S51" i="3"/>
  <c r="S50" i="3"/>
  <c r="S49" i="3"/>
  <c r="S48" i="3"/>
  <c r="P48" i="3"/>
  <c r="AF48" i="3" s="1"/>
  <c r="P47" i="3"/>
  <c r="AF47" i="3" s="1"/>
  <c r="P46" i="3"/>
  <c r="AF46" i="3" s="1"/>
  <c r="AG46" i="3" s="1"/>
  <c r="S45" i="3"/>
  <c r="P45" i="3"/>
  <c r="AF45" i="3" s="1"/>
  <c r="S44" i="3"/>
  <c r="AK44" i="3" s="1"/>
  <c r="AL44" i="3" s="1"/>
  <c r="P44" i="3"/>
  <c r="AF44" i="3" s="1"/>
  <c r="AG44" i="3" s="1"/>
  <c r="S43" i="3"/>
  <c r="AK43" i="3" s="1"/>
  <c r="P43" i="3"/>
  <c r="AF43" i="3" s="1"/>
  <c r="S42" i="3"/>
  <c r="S41" i="3"/>
  <c r="P41" i="3"/>
  <c r="AF41" i="3" s="1"/>
  <c r="P38" i="3"/>
  <c r="AF38" i="3" s="1"/>
  <c r="S35" i="3"/>
  <c r="S34" i="3"/>
  <c r="S33" i="3"/>
  <c r="P30" i="3"/>
  <c r="AF30" i="3" s="1"/>
  <c r="AG30" i="3" s="1"/>
  <c r="S29" i="3"/>
  <c r="S28" i="3"/>
  <c r="P28" i="3"/>
  <c r="AF28" i="3" s="1"/>
  <c r="AG28" i="3" s="1"/>
  <c r="S27" i="3"/>
  <c r="S26" i="3"/>
  <c r="AK26" i="3" s="1"/>
  <c r="P26" i="3"/>
  <c r="AF26" i="3" s="1"/>
  <c r="AG26" i="3" s="1"/>
  <c r="S25" i="3"/>
  <c r="S24" i="3"/>
  <c r="P24" i="3"/>
  <c r="AF24" i="3" s="1"/>
  <c r="AG24" i="3" s="1"/>
  <c r="S23" i="3"/>
  <c r="AK23" i="3" s="1"/>
  <c r="S22" i="3"/>
  <c r="S21" i="3"/>
  <c r="S20" i="3"/>
  <c r="P20" i="3"/>
  <c r="AF20" i="3" s="1"/>
  <c r="R167" i="3"/>
  <c r="AA4" i="4" s="1"/>
  <c r="S16" i="3"/>
  <c r="P16" i="3"/>
  <c r="AF16" i="3" s="1"/>
  <c r="S13" i="3"/>
  <c r="P13" i="3"/>
  <c r="AF13" i="3" s="1"/>
  <c r="P12" i="3"/>
  <c r="AF12" i="3" s="1"/>
  <c r="AG12" i="3" s="1"/>
  <c r="S11" i="3"/>
  <c r="AK11" i="3" s="1"/>
  <c r="AL11" i="3" s="1"/>
  <c r="P11" i="3"/>
  <c r="AF11" i="3" s="1"/>
  <c r="AG11" i="3" s="1"/>
  <c r="P10" i="3"/>
  <c r="AF10" i="3" s="1"/>
  <c r="S9" i="3"/>
  <c r="AK9" i="3" s="1"/>
  <c r="P9" i="3"/>
  <c r="AF9" i="3" s="1"/>
  <c r="S8" i="3"/>
  <c r="AK8" i="3" s="1"/>
  <c r="S7" i="3"/>
  <c r="AK7" i="3" s="1"/>
  <c r="AL7" i="3" s="1"/>
  <c r="P7" i="3"/>
  <c r="AF7" i="3" s="1"/>
  <c r="AG7" i="3" s="1"/>
  <c r="S6" i="3"/>
  <c r="AK6" i="3" s="1"/>
  <c r="S5" i="3"/>
  <c r="S4" i="3"/>
  <c r="P4" i="3"/>
  <c r="AF4" i="3" s="1"/>
  <c r="AG4" i="3" s="1"/>
  <c r="P3" i="3"/>
  <c r="AF3" i="3" s="1"/>
  <c r="AG3" i="3" s="1"/>
  <c r="P2" i="3"/>
  <c r="AF2" i="3" s="1"/>
  <c r="K171" i="3" l="1"/>
  <c r="T8" i="4" s="1"/>
  <c r="K182" i="3"/>
  <c r="T19" i="4" s="1"/>
  <c r="S3" i="3"/>
  <c r="AK3" i="3" s="1"/>
  <c r="P5" i="3"/>
  <c r="AF5" i="3" s="1"/>
  <c r="P6" i="3"/>
  <c r="AF6" i="3" s="1"/>
  <c r="P8" i="3"/>
  <c r="AF8" i="3" s="1"/>
  <c r="AG8" i="3" s="1"/>
  <c r="P14" i="3"/>
  <c r="AF14" i="3" s="1"/>
  <c r="S15" i="3"/>
  <c r="O167" i="3"/>
  <c r="X4" i="4" s="1"/>
  <c r="P18" i="3"/>
  <c r="AF18" i="3" s="1"/>
  <c r="S19" i="3"/>
  <c r="P22" i="3"/>
  <c r="AF22" i="3" s="1"/>
  <c r="P23" i="3"/>
  <c r="AF23" i="3" s="1"/>
  <c r="P25" i="3"/>
  <c r="AF25" i="3" s="1"/>
  <c r="AG25" i="3" s="1"/>
  <c r="O169" i="3"/>
  <c r="X6" i="4" s="1"/>
  <c r="P29" i="3"/>
  <c r="AF29" i="3" s="1"/>
  <c r="AG29" i="3" s="1"/>
  <c r="S37" i="3"/>
  <c r="S39" i="3"/>
  <c r="S40" i="3"/>
  <c r="O170" i="3"/>
  <c r="O172" i="3"/>
  <c r="X9" i="4" s="1"/>
  <c r="S68" i="3"/>
  <c r="AK68" i="3" s="1"/>
  <c r="P72" i="3"/>
  <c r="AF72" i="3" s="1"/>
  <c r="P74" i="3"/>
  <c r="AF74" i="3" s="1"/>
  <c r="S78" i="3"/>
  <c r="S82" i="3"/>
  <c r="AK82" i="3" s="1"/>
  <c r="N177" i="3"/>
  <c r="W14" i="4" s="1"/>
  <c r="S92" i="3"/>
  <c r="AK92" i="3" s="1"/>
  <c r="O178" i="3"/>
  <c r="X15" i="4" s="1"/>
  <c r="S111" i="3"/>
  <c r="S114" i="3"/>
  <c r="AK114" i="3" s="1"/>
  <c r="N180" i="3"/>
  <c r="W17" i="4" s="1"/>
  <c r="S118" i="3"/>
  <c r="AK118" i="3" s="1"/>
  <c r="N182" i="3"/>
  <c r="W19" i="4" s="1"/>
  <c r="S14" i="3"/>
  <c r="N167" i="3"/>
  <c r="W4" i="4" s="1"/>
  <c r="S18" i="3"/>
  <c r="S36" i="3"/>
  <c r="S47" i="3"/>
  <c r="P51" i="3"/>
  <c r="AF51" i="3" s="1"/>
  <c r="AG51" i="3" s="1"/>
  <c r="S10" i="3"/>
  <c r="S12" i="3"/>
  <c r="P15" i="3"/>
  <c r="AF15" i="3" s="1"/>
  <c r="K167" i="3"/>
  <c r="T4" i="4" s="1"/>
  <c r="Q167" i="3"/>
  <c r="Z4" i="4" s="1"/>
  <c r="P19" i="3"/>
  <c r="AF19" i="3" s="1"/>
  <c r="Q168" i="3"/>
  <c r="Z5" i="4" s="1"/>
  <c r="S31" i="3"/>
  <c r="AK31" i="3" s="1"/>
  <c r="S32" i="3"/>
  <c r="P36" i="3"/>
  <c r="AF36" i="3" s="1"/>
  <c r="AG36" i="3" s="1"/>
  <c r="P52" i="3"/>
  <c r="AF52" i="3" s="1"/>
  <c r="AG52" i="3" s="1"/>
  <c r="N171" i="3"/>
  <c r="W8" i="4" s="1"/>
  <c r="R171" i="3"/>
  <c r="AA8" i="4" s="1"/>
  <c r="P67" i="3"/>
  <c r="AF67" i="3" s="1"/>
  <c r="Q173" i="3"/>
  <c r="P91" i="3"/>
  <c r="AF91" i="3" s="1"/>
  <c r="AG91" i="3" s="1"/>
  <c r="K178" i="3"/>
  <c r="T15" i="4" s="1"/>
  <c r="P94" i="3"/>
  <c r="AF94" i="3" s="1"/>
  <c r="O179" i="3"/>
  <c r="X16" i="4" s="1"/>
  <c r="P125" i="3"/>
  <c r="AF125" i="3" s="1"/>
  <c r="N181" i="3"/>
  <c r="W18" i="4" s="1"/>
  <c r="R181" i="3"/>
  <c r="AA18" i="4" s="1"/>
  <c r="S135" i="3"/>
  <c r="S137" i="3"/>
  <c r="S139" i="3"/>
  <c r="AK139" i="3" s="1"/>
  <c r="S141" i="3"/>
  <c r="AK141" i="3" s="1"/>
  <c r="O183" i="3"/>
  <c r="X20" i="4" s="1"/>
  <c r="S143" i="3"/>
  <c r="S145" i="3"/>
  <c r="S147" i="3"/>
  <c r="AK147" i="3" s="1"/>
  <c r="S149" i="3"/>
  <c r="N184" i="3"/>
  <c r="W21" i="4" s="1"/>
  <c r="S156" i="3"/>
  <c r="S159" i="3"/>
  <c r="AK159" i="3" s="1"/>
  <c r="P163" i="3"/>
  <c r="AF163" i="3" s="1"/>
  <c r="P171" i="3"/>
  <c r="P181" i="3"/>
  <c r="P32" i="3"/>
  <c r="AF32" i="3" s="1"/>
  <c r="AG32" i="3" s="1"/>
  <c r="P35" i="3"/>
  <c r="AF35" i="3" s="1"/>
  <c r="P50" i="3"/>
  <c r="AF50" i="3" s="1"/>
  <c r="AG50" i="3" s="1"/>
  <c r="S56" i="3"/>
  <c r="AK56" i="3" s="1"/>
  <c r="P57" i="3"/>
  <c r="AF57" i="3" s="1"/>
  <c r="S64" i="3"/>
  <c r="P69" i="3"/>
  <c r="AF69" i="3" s="1"/>
  <c r="P79" i="3"/>
  <c r="AF79" i="3" s="1"/>
  <c r="P83" i="3"/>
  <c r="AF83" i="3" s="1"/>
  <c r="P90" i="3"/>
  <c r="AF90" i="3" s="1"/>
  <c r="AG90" i="3" s="1"/>
  <c r="S91" i="3"/>
  <c r="N178" i="3"/>
  <c r="W15" i="4" s="1"/>
  <c r="R178" i="3"/>
  <c r="P115" i="3"/>
  <c r="AF115" i="3" s="1"/>
  <c r="K181" i="3"/>
  <c r="T18" i="4" s="1"/>
  <c r="P126" i="3"/>
  <c r="AF126" i="3" s="1"/>
  <c r="S134" i="3"/>
  <c r="S138" i="3"/>
  <c r="S140" i="3"/>
  <c r="S144" i="3"/>
  <c r="AK144" i="3" s="1"/>
  <c r="S146" i="3"/>
  <c r="S148" i="3"/>
  <c r="P150" i="3"/>
  <c r="AF150" i="3" s="1"/>
  <c r="AG150" i="3" s="1"/>
  <c r="S151" i="3"/>
  <c r="K184" i="3"/>
  <c r="T21" i="4" s="1"/>
  <c r="Q184" i="3"/>
  <c r="Z21" i="4" s="1"/>
  <c r="P159" i="3"/>
  <c r="AF159" i="3" s="1"/>
  <c r="K166" i="3"/>
  <c r="T3" i="4" s="1"/>
  <c r="K175" i="3"/>
  <c r="T12" i="4" s="1"/>
  <c r="P39" i="3"/>
  <c r="AF39" i="3" s="1"/>
  <c r="P42" i="3"/>
  <c r="AF42" i="3" s="1"/>
  <c r="S46" i="3"/>
  <c r="AK46" i="3" s="1"/>
  <c r="AL46" i="3" s="1"/>
  <c r="K170" i="3"/>
  <c r="T7" i="4" s="1"/>
  <c r="S54" i="3"/>
  <c r="Q171" i="3"/>
  <c r="Z8" i="4" s="1"/>
  <c r="S58" i="3"/>
  <c r="K172" i="3"/>
  <c r="T9" i="4" s="1"/>
  <c r="S62" i="3"/>
  <c r="S66" i="3"/>
  <c r="P78" i="3"/>
  <c r="AF78" i="3" s="1"/>
  <c r="S79" i="3"/>
  <c r="P80" i="3"/>
  <c r="AF80" i="3" s="1"/>
  <c r="S81" i="3"/>
  <c r="P82" i="3"/>
  <c r="AF82" i="3" s="1"/>
  <c r="S83" i="3"/>
  <c r="P84" i="3"/>
  <c r="AF84" i="3" s="1"/>
  <c r="R174" i="3"/>
  <c r="S85" i="3"/>
  <c r="R185" i="3"/>
  <c r="AA22" i="4" s="1"/>
  <c r="R176" i="3"/>
  <c r="AA13" i="4" s="1"/>
  <c r="O177" i="3"/>
  <c r="X14" i="4" s="1"/>
  <c r="P89" i="3"/>
  <c r="AF89" i="3" s="1"/>
  <c r="AG89" i="3" s="1"/>
  <c r="P93" i="3"/>
  <c r="AF93" i="3" s="1"/>
  <c r="S110" i="3"/>
  <c r="P114" i="3"/>
  <c r="AF114" i="3" s="1"/>
  <c r="S115" i="3"/>
  <c r="P116" i="3"/>
  <c r="AF116" i="3" s="1"/>
  <c r="O180" i="3"/>
  <c r="X17" i="4" s="1"/>
  <c r="P118" i="3"/>
  <c r="N175" i="3"/>
  <c r="W12" i="4" s="1"/>
  <c r="D7" i="5" s="1"/>
  <c r="N166" i="3"/>
  <c r="W3" i="4" s="1"/>
  <c r="R175" i="3"/>
  <c r="AA12" i="4" s="1"/>
  <c r="E9" i="5" s="1"/>
  <c r="R166" i="3"/>
  <c r="AA3" i="4" s="1"/>
  <c r="S17" i="3"/>
  <c r="O168" i="3"/>
  <c r="X5" i="4" s="1"/>
  <c r="Q169" i="3"/>
  <c r="Z6" i="4" s="1"/>
  <c r="S30" i="3"/>
  <c r="AK30" i="3" s="1"/>
  <c r="P31" i="3"/>
  <c r="AF31" i="3" s="1"/>
  <c r="P33" i="3"/>
  <c r="AF33" i="3" s="1"/>
  <c r="AG33" i="3" s="1"/>
  <c r="P37" i="3"/>
  <c r="AF37" i="3" s="1"/>
  <c r="S38" i="3"/>
  <c r="P40" i="3"/>
  <c r="AF40" i="3" s="1"/>
  <c r="P49" i="3"/>
  <c r="AF49" i="3" s="1"/>
  <c r="Q170" i="3"/>
  <c r="S53" i="3"/>
  <c r="AK53" i="3" s="1"/>
  <c r="Q172" i="3"/>
  <c r="Z9" i="4" s="1"/>
  <c r="S61" i="3"/>
  <c r="S65" i="3"/>
  <c r="S67" i="3"/>
  <c r="P68" i="3"/>
  <c r="AF68" i="3" s="1"/>
  <c r="S69" i="3"/>
  <c r="P70" i="3"/>
  <c r="AF70" i="3" s="1"/>
  <c r="N173" i="3"/>
  <c r="W10" i="4" s="1"/>
  <c r="S71" i="3"/>
  <c r="S77" i="3"/>
  <c r="N174" i="3"/>
  <c r="W11" i="4" s="1"/>
  <c r="N185" i="3"/>
  <c r="W22" i="4" s="1"/>
  <c r="N176" i="3"/>
  <c r="W13" i="4" s="1"/>
  <c r="S87" i="3"/>
  <c r="P88" i="3"/>
  <c r="AF88" i="3" s="1"/>
  <c r="AG88" i="3" s="1"/>
  <c r="P92" i="3"/>
  <c r="AF92" i="3" s="1"/>
  <c r="S113" i="3"/>
  <c r="AK113" i="3" s="1"/>
  <c r="P117" i="3"/>
  <c r="AF117" i="3" s="1"/>
  <c r="P158" i="3"/>
  <c r="AF158" i="3" s="1"/>
  <c r="AG158" i="3" s="1"/>
  <c r="Q175" i="3"/>
  <c r="Z12" i="4" s="1"/>
  <c r="D9" i="5" s="1"/>
  <c r="Q166" i="3"/>
  <c r="Z3" i="4" s="1"/>
  <c r="N168" i="3"/>
  <c r="W5" i="4" s="1"/>
  <c r="R168" i="3"/>
  <c r="AA5" i="4" s="1"/>
  <c r="K169" i="3"/>
  <c r="T6" i="4" s="1"/>
  <c r="P27" i="3"/>
  <c r="AF27" i="3" s="1"/>
  <c r="P34" i="3"/>
  <c r="AF34" i="3" s="1"/>
  <c r="O175" i="3"/>
  <c r="X12" i="4" s="1"/>
  <c r="E7" i="5" s="1"/>
  <c r="O166" i="3"/>
  <c r="X3" i="4" s="1"/>
  <c r="S2" i="3"/>
  <c r="AK2" i="3" s="1"/>
  <c r="P17" i="3"/>
  <c r="AF17" i="3" s="1"/>
  <c r="K168" i="3"/>
  <c r="T5" i="4" s="1"/>
  <c r="P21" i="3"/>
  <c r="AF21" i="3" s="1"/>
  <c r="N169" i="3"/>
  <c r="R169" i="3"/>
  <c r="AA6" i="4" s="1"/>
  <c r="N172" i="3"/>
  <c r="W9" i="4" s="1"/>
  <c r="R172" i="3"/>
  <c r="P71" i="3"/>
  <c r="AF71" i="3" s="1"/>
  <c r="AG71" i="3" s="1"/>
  <c r="O173" i="3"/>
  <c r="X10" i="4" s="1"/>
  <c r="O176" i="3"/>
  <c r="X13" i="4" s="1"/>
  <c r="O185" i="3"/>
  <c r="X22" i="4" s="1"/>
  <c r="P87" i="3"/>
  <c r="AF87" i="3" s="1"/>
  <c r="R177" i="3"/>
  <c r="Q183" i="3"/>
  <c r="Z20" i="4" s="1"/>
  <c r="S142" i="3"/>
  <c r="R184" i="3"/>
  <c r="P162" i="3"/>
  <c r="AF162" i="3" s="1"/>
  <c r="AG162" i="3" s="1"/>
  <c r="K173" i="3"/>
  <c r="T10" i="4" s="1"/>
  <c r="O174" i="3"/>
  <c r="X11" i="4" s="1"/>
  <c r="K185" i="3"/>
  <c r="T22" i="4" s="1"/>
  <c r="K176" i="3"/>
  <c r="T13" i="4" s="1"/>
  <c r="Q179" i="3"/>
  <c r="Z16" i="4" s="1"/>
  <c r="K180" i="3"/>
  <c r="T17" i="4" s="1"/>
  <c r="P124" i="3"/>
  <c r="AF124" i="3" s="1"/>
  <c r="Q182" i="3"/>
  <c r="S136" i="3"/>
  <c r="AK136" i="3" s="1"/>
  <c r="O184" i="3"/>
  <c r="X21" i="4" s="1"/>
  <c r="P153" i="3"/>
  <c r="AF153" i="3" s="1"/>
  <c r="AG153" i="3" s="1"/>
  <c r="P157" i="3"/>
  <c r="AF157" i="3" s="1"/>
  <c r="AG157" i="3" s="1"/>
  <c r="P161" i="3"/>
  <c r="AF161" i="3" s="1"/>
  <c r="AG161" i="3" s="1"/>
  <c r="S52" i="3"/>
  <c r="AK52" i="3" s="1"/>
  <c r="AL52" i="3" s="1"/>
  <c r="S57" i="3"/>
  <c r="S60" i="3"/>
  <c r="AK60" i="3" s="1"/>
  <c r="K174" i="3"/>
  <c r="T11" i="4" s="1"/>
  <c r="P85" i="3"/>
  <c r="AF85" i="3" s="1"/>
  <c r="Q185" i="3"/>
  <c r="Z22" i="4" s="1"/>
  <c r="Q176" i="3"/>
  <c r="Z13" i="4" s="1"/>
  <c r="N179" i="3"/>
  <c r="W16" i="4" s="1"/>
  <c r="R179" i="3"/>
  <c r="AA16" i="4" s="1"/>
  <c r="Q180" i="3"/>
  <c r="S123" i="3"/>
  <c r="K183" i="3"/>
  <c r="T20" i="4" s="1"/>
  <c r="S152" i="3"/>
  <c r="P156" i="3"/>
  <c r="AF156" i="3" s="1"/>
  <c r="AG156" i="3" s="1"/>
  <c r="P160" i="3"/>
  <c r="AF160" i="3" s="1"/>
  <c r="AG160" i="3" s="1"/>
  <c r="Q181" i="3"/>
  <c r="N183" i="3"/>
  <c r="R183" i="3"/>
  <c r="AA20" i="4" s="1"/>
  <c r="C9" i="5" l="1"/>
  <c r="C7" i="5"/>
  <c r="Y8" i="4"/>
  <c r="AF171" i="3"/>
  <c r="AG171" i="3" s="1"/>
  <c r="AD8" i="4" s="1"/>
  <c r="Y18" i="4"/>
  <c r="AF181" i="3"/>
  <c r="AG181" i="3" s="1"/>
  <c r="AD18" i="4" s="1"/>
  <c r="S167" i="3"/>
  <c r="P182" i="3"/>
  <c r="S181" i="3"/>
  <c r="Z18" i="4"/>
  <c r="S174" i="3"/>
  <c r="AA11" i="4"/>
  <c r="P170" i="3"/>
  <c r="X7" i="4"/>
  <c r="S182" i="3"/>
  <c r="Z19" i="4"/>
  <c r="S177" i="3"/>
  <c r="AA14" i="4"/>
  <c r="S170" i="3"/>
  <c r="Z7" i="4"/>
  <c r="S173" i="3"/>
  <c r="Z10" i="4"/>
  <c r="S180" i="3"/>
  <c r="Z17" i="4"/>
  <c r="S184" i="3"/>
  <c r="AA21" i="4"/>
  <c r="P169" i="3"/>
  <c r="W6" i="4"/>
  <c r="S178" i="3"/>
  <c r="AA15" i="4"/>
  <c r="P183" i="3"/>
  <c r="W20" i="4"/>
  <c r="S172" i="3"/>
  <c r="AA9" i="4"/>
  <c r="P180" i="3"/>
  <c r="P174" i="3"/>
  <c r="P179" i="3"/>
  <c r="S168" i="3"/>
  <c r="P177" i="3"/>
  <c r="S171" i="3"/>
  <c r="P167" i="3"/>
  <c r="P176" i="3"/>
  <c r="P172" i="3"/>
  <c r="S179" i="3"/>
  <c r="P184" i="3"/>
  <c r="S169" i="3"/>
  <c r="P178" i="3"/>
  <c r="P185" i="3"/>
  <c r="Q186" i="3"/>
  <c r="Z23" i="4" s="1"/>
  <c r="D10" i="5" s="1"/>
  <c r="N186" i="3"/>
  <c r="W23" i="4" s="1"/>
  <c r="D8" i="5" s="1"/>
  <c r="S185" i="3"/>
  <c r="P173" i="3"/>
  <c r="S166" i="3"/>
  <c r="K186" i="3"/>
  <c r="T23" i="4" s="1"/>
  <c r="P175" i="3"/>
  <c r="O186" i="3"/>
  <c r="X23" i="4" s="1"/>
  <c r="E8" i="5" s="1"/>
  <c r="S183" i="3"/>
  <c r="P166" i="3"/>
  <c r="P168" i="3"/>
  <c r="S175" i="3"/>
  <c r="R186" i="3"/>
  <c r="S176" i="3"/>
  <c r="Y22" i="4" l="1"/>
  <c r="AF185" i="3"/>
  <c r="AG185" i="3" s="1"/>
  <c r="AD22" i="4" s="1"/>
  <c r="Y19" i="4"/>
  <c r="AF182" i="3"/>
  <c r="AG182" i="3" s="1"/>
  <c r="AD19" i="4" s="1"/>
  <c r="Y5" i="4"/>
  <c r="AF168" i="3"/>
  <c r="AG168" i="3" s="1"/>
  <c r="AD5" i="4" s="1"/>
  <c r="AB22" i="4"/>
  <c r="AK185" i="3"/>
  <c r="AL185" i="3" s="1"/>
  <c r="AF22" i="4" s="1"/>
  <c r="Y9" i="4"/>
  <c r="AF172" i="3"/>
  <c r="AG172" i="3" s="1"/>
  <c r="AD9" i="4" s="1"/>
  <c r="Y14" i="4"/>
  <c r="AF177" i="3"/>
  <c r="AG177" i="3" s="1"/>
  <c r="AD14" i="4" s="1"/>
  <c r="Y20" i="4"/>
  <c r="AF183" i="3"/>
  <c r="AG183" i="3" s="1"/>
  <c r="AD20" i="4" s="1"/>
  <c r="AB17" i="4"/>
  <c r="AK180" i="3"/>
  <c r="AL180" i="3" s="1"/>
  <c r="AF17" i="4" s="1"/>
  <c r="AB19" i="4"/>
  <c r="AK182" i="3"/>
  <c r="AB13" i="4"/>
  <c r="AK176" i="3"/>
  <c r="AL176" i="3" s="1"/>
  <c r="AF13" i="4" s="1"/>
  <c r="AB6" i="4"/>
  <c r="AK169" i="3"/>
  <c r="AL169" i="3" s="1"/>
  <c r="AF6" i="4" s="1"/>
  <c r="Y13" i="4"/>
  <c r="AF176" i="3"/>
  <c r="AG176" i="3" s="1"/>
  <c r="AD13" i="4" s="1"/>
  <c r="AB5" i="4"/>
  <c r="AK168" i="3"/>
  <c r="AL168" i="3" s="1"/>
  <c r="AF5" i="4" s="1"/>
  <c r="AB12" i="4"/>
  <c r="F9" i="5" s="1"/>
  <c r="K9" i="5" s="1"/>
  <c r="AK175" i="3"/>
  <c r="AL175" i="3" s="1"/>
  <c r="AF12" i="4" s="1"/>
  <c r="Y10" i="4"/>
  <c r="AF173" i="3"/>
  <c r="AG173" i="3" s="1"/>
  <c r="AD10" i="4" s="1"/>
  <c r="AB16" i="4"/>
  <c r="AK179" i="3"/>
  <c r="AL179" i="3" s="1"/>
  <c r="AF16" i="4" s="1"/>
  <c r="Y11" i="4"/>
  <c r="AF174" i="3"/>
  <c r="AG174" i="3" s="1"/>
  <c r="AD11" i="4" s="1"/>
  <c r="Y12" i="4"/>
  <c r="F7" i="5" s="1"/>
  <c r="K7" i="5" s="1"/>
  <c r="AF175" i="3"/>
  <c r="AG175" i="3" s="1"/>
  <c r="AD12" i="4" s="1"/>
  <c r="Y15" i="4"/>
  <c r="AF178" i="3"/>
  <c r="AG178" i="3" s="1"/>
  <c r="AD15" i="4" s="1"/>
  <c r="Y17" i="4"/>
  <c r="AF180" i="3"/>
  <c r="AG180" i="3" s="1"/>
  <c r="AD17" i="4" s="1"/>
  <c r="Y6" i="4"/>
  <c r="AF169" i="3"/>
  <c r="AG169" i="3" s="1"/>
  <c r="AD6" i="4" s="1"/>
  <c r="AB7" i="4"/>
  <c r="AK170" i="3"/>
  <c r="AL170" i="3" s="1"/>
  <c r="AF7" i="4" s="1"/>
  <c r="Y3" i="4"/>
  <c r="AF166" i="3"/>
  <c r="AG166" i="3" s="1"/>
  <c r="AD3" i="4" s="1"/>
  <c r="C10" i="5"/>
  <c r="C8" i="5"/>
  <c r="AB20" i="4"/>
  <c r="AK183" i="3"/>
  <c r="AL183" i="3" s="1"/>
  <c r="AF20" i="4" s="1"/>
  <c r="AB3" i="4"/>
  <c r="AK166" i="3"/>
  <c r="AL166" i="3" s="1"/>
  <c r="AF3" i="4" s="1"/>
  <c r="Y21" i="4"/>
  <c r="AF184" i="3"/>
  <c r="AG184" i="3" s="1"/>
  <c r="AD21" i="4" s="1"/>
  <c r="Y4" i="4"/>
  <c r="AF167" i="3"/>
  <c r="AG167" i="3" s="1"/>
  <c r="AD4" i="4" s="1"/>
  <c r="Y16" i="4"/>
  <c r="AF179" i="3"/>
  <c r="AG179" i="3" s="1"/>
  <c r="AD16" i="4" s="1"/>
  <c r="AB9" i="4"/>
  <c r="AK172" i="3"/>
  <c r="AL172" i="3" s="1"/>
  <c r="AF9" i="4" s="1"/>
  <c r="AB15" i="4"/>
  <c r="AK178" i="3"/>
  <c r="AL178" i="3" s="1"/>
  <c r="AF15" i="4" s="1"/>
  <c r="AB21" i="4"/>
  <c r="AK184" i="3"/>
  <c r="AL184" i="3" s="1"/>
  <c r="AF21" i="4" s="1"/>
  <c r="AB10" i="4"/>
  <c r="AK173" i="3"/>
  <c r="AL173" i="3" s="1"/>
  <c r="AF10" i="4" s="1"/>
  <c r="AB14" i="4"/>
  <c r="AK177" i="3"/>
  <c r="AL177" i="3" s="1"/>
  <c r="AF14" i="4" s="1"/>
  <c r="Y7" i="4"/>
  <c r="AF170" i="3"/>
  <c r="AG170" i="3" s="1"/>
  <c r="AD7" i="4" s="1"/>
  <c r="AB18" i="4"/>
  <c r="AK181" i="3"/>
  <c r="AL181" i="3" s="1"/>
  <c r="AF18" i="4" s="1"/>
  <c r="S186" i="3"/>
  <c r="AA23" i="4"/>
  <c r="E10" i="5" s="1"/>
  <c r="P186" i="3"/>
  <c r="AH316" i="2"/>
  <c r="P22" i="4" s="1"/>
  <c r="AF316" i="2"/>
  <c r="AE316" i="2"/>
  <c r="AC316" i="2"/>
  <c r="AB316" i="2"/>
  <c r="Z316" i="2"/>
  <c r="Y316" i="2"/>
  <c r="W316" i="2"/>
  <c r="V316" i="2"/>
  <c r="T316" i="2"/>
  <c r="S316" i="2"/>
  <c r="Q316" i="2"/>
  <c r="P316" i="2"/>
  <c r="AH315" i="2"/>
  <c r="P21" i="4" s="1"/>
  <c r="AF315" i="2"/>
  <c r="AE315" i="2"/>
  <c r="AC315" i="2"/>
  <c r="AB315" i="2"/>
  <c r="Z315" i="2"/>
  <c r="Y315" i="2"/>
  <c r="W315" i="2"/>
  <c r="V315" i="2"/>
  <c r="T315" i="2"/>
  <c r="S315" i="2"/>
  <c r="Q315" i="2"/>
  <c r="P315" i="2"/>
  <c r="AH314" i="2"/>
  <c r="P20" i="4" s="1"/>
  <c r="AF314" i="2"/>
  <c r="AE314" i="2"/>
  <c r="AC314" i="2"/>
  <c r="AB314" i="2"/>
  <c r="Z314" i="2"/>
  <c r="Y314" i="2"/>
  <c r="W314" i="2"/>
  <c r="V314" i="2"/>
  <c r="T314" i="2"/>
  <c r="S314" i="2"/>
  <c r="Q314" i="2"/>
  <c r="P314" i="2"/>
  <c r="AH313" i="2"/>
  <c r="P19" i="4" s="1"/>
  <c r="AF313" i="2"/>
  <c r="AE313" i="2"/>
  <c r="AC313" i="2"/>
  <c r="AB313" i="2"/>
  <c r="Z313" i="2"/>
  <c r="Y313" i="2"/>
  <c r="W313" i="2"/>
  <c r="V313" i="2"/>
  <c r="T313" i="2"/>
  <c r="S313" i="2"/>
  <c r="Q313" i="2"/>
  <c r="P313" i="2"/>
  <c r="AH312" i="2"/>
  <c r="P18" i="4" s="1"/>
  <c r="AF312" i="2"/>
  <c r="AE312" i="2"/>
  <c r="AC312" i="2"/>
  <c r="AB312" i="2"/>
  <c r="Z312" i="2"/>
  <c r="Y312" i="2"/>
  <c r="W312" i="2"/>
  <c r="V312" i="2"/>
  <c r="T312" i="2"/>
  <c r="S312" i="2"/>
  <c r="Q312" i="2"/>
  <c r="P312" i="2"/>
  <c r="AH311" i="2"/>
  <c r="P17" i="4" s="1"/>
  <c r="AF311" i="2"/>
  <c r="AE311" i="2"/>
  <c r="AC311" i="2"/>
  <c r="AB311" i="2"/>
  <c r="Z311" i="2"/>
  <c r="Y311" i="2"/>
  <c r="W311" i="2"/>
  <c r="V311" i="2"/>
  <c r="T311" i="2"/>
  <c r="S311" i="2"/>
  <c r="Q311" i="2"/>
  <c r="P311" i="2"/>
  <c r="AH310" i="2"/>
  <c r="P16" i="4" s="1"/>
  <c r="AF310" i="2"/>
  <c r="AE310" i="2"/>
  <c r="AC310" i="2"/>
  <c r="AB310" i="2"/>
  <c r="Z310" i="2"/>
  <c r="Y310" i="2"/>
  <c r="W310" i="2"/>
  <c r="V310" i="2"/>
  <c r="T310" i="2"/>
  <c r="S310" i="2"/>
  <c r="Q310" i="2"/>
  <c r="P310" i="2"/>
  <c r="AH309" i="2"/>
  <c r="P15" i="4" s="1"/>
  <c r="AF309" i="2"/>
  <c r="AE309" i="2"/>
  <c r="AC309" i="2"/>
  <c r="AB309" i="2"/>
  <c r="Z309" i="2"/>
  <c r="Y309" i="2"/>
  <c r="W309" i="2"/>
  <c r="V309" i="2"/>
  <c r="T309" i="2"/>
  <c r="S309" i="2"/>
  <c r="Q309" i="2"/>
  <c r="P309" i="2"/>
  <c r="AH308" i="2"/>
  <c r="P14" i="4" s="1"/>
  <c r="AF308" i="2"/>
  <c r="AE308" i="2"/>
  <c r="AC308" i="2"/>
  <c r="AB308" i="2"/>
  <c r="Z308" i="2"/>
  <c r="Y308" i="2"/>
  <c r="W308" i="2"/>
  <c r="V308" i="2"/>
  <c r="T308" i="2"/>
  <c r="S308" i="2"/>
  <c r="Q308" i="2"/>
  <c r="P308" i="2"/>
  <c r="AH307" i="2"/>
  <c r="P13" i="4" s="1"/>
  <c r="AF307" i="2"/>
  <c r="AE307" i="2"/>
  <c r="AC307" i="2"/>
  <c r="AB307" i="2"/>
  <c r="Z307" i="2"/>
  <c r="Y307" i="2"/>
  <c r="W307" i="2"/>
  <c r="V307" i="2"/>
  <c r="T307" i="2"/>
  <c r="S307" i="2"/>
  <c r="Q307" i="2"/>
  <c r="P307" i="2"/>
  <c r="AH306" i="2"/>
  <c r="P12" i="4" s="1"/>
  <c r="AF306" i="2"/>
  <c r="AE306" i="2"/>
  <c r="AC306" i="2"/>
  <c r="AB306" i="2"/>
  <c r="AD306" i="2" s="1"/>
  <c r="Z306" i="2"/>
  <c r="Y306" i="2"/>
  <c r="W306" i="2"/>
  <c r="V306" i="2"/>
  <c r="T306" i="2"/>
  <c r="S306" i="2"/>
  <c r="Q306" i="2"/>
  <c r="P306" i="2"/>
  <c r="AH305" i="2"/>
  <c r="P11" i="4" s="1"/>
  <c r="AF305" i="2"/>
  <c r="AE305" i="2"/>
  <c r="AC305" i="2"/>
  <c r="AB305" i="2"/>
  <c r="Z305" i="2"/>
  <c r="Y305" i="2"/>
  <c r="W305" i="2"/>
  <c r="V305" i="2"/>
  <c r="T305" i="2"/>
  <c r="S305" i="2"/>
  <c r="Q305" i="2"/>
  <c r="P305" i="2"/>
  <c r="AH304" i="2"/>
  <c r="P10" i="4" s="1"/>
  <c r="AF304" i="2"/>
  <c r="AE304" i="2"/>
  <c r="AC304" i="2"/>
  <c r="AB304" i="2"/>
  <c r="Z304" i="2"/>
  <c r="Y304" i="2"/>
  <c r="W304" i="2"/>
  <c r="V304" i="2"/>
  <c r="T304" i="2"/>
  <c r="S304" i="2"/>
  <c r="Q304" i="2"/>
  <c r="P304" i="2"/>
  <c r="AH303" i="2"/>
  <c r="P9" i="4" s="1"/>
  <c r="AF303" i="2"/>
  <c r="AE303" i="2"/>
  <c r="AC303" i="2"/>
  <c r="AB303" i="2"/>
  <c r="Z303" i="2"/>
  <c r="Y303" i="2"/>
  <c r="W303" i="2"/>
  <c r="V303" i="2"/>
  <c r="T303" i="2"/>
  <c r="S303" i="2"/>
  <c r="Q303" i="2"/>
  <c r="P303" i="2"/>
  <c r="AH302" i="2"/>
  <c r="P8" i="4" s="1"/>
  <c r="AF302" i="2"/>
  <c r="AE302" i="2"/>
  <c r="AC302" i="2"/>
  <c r="AB302" i="2"/>
  <c r="Z302" i="2"/>
  <c r="Y302" i="2"/>
  <c r="W302" i="2"/>
  <c r="V302" i="2"/>
  <c r="T302" i="2"/>
  <c r="S302" i="2"/>
  <c r="Q302" i="2"/>
  <c r="P302" i="2"/>
  <c r="AH301" i="2"/>
  <c r="P7" i="4" s="1"/>
  <c r="AF301" i="2"/>
  <c r="AE301" i="2"/>
  <c r="AC301" i="2"/>
  <c r="AB301" i="2"/>
  <c r="Z301" i="2"/>
  <c r="Y301" i="2"/>
  <c r="W301" i="2"/>
  <c r="V301" i="2"/>
  <c r="T301" i="2"/>
  <c r="S301" i="2"/>
  <c r="Q301" i="2"/>
  <c r="P301" i="2"/>
  <c r="AH300" i="2"/>
  <c r="P6" i="4" s="1"/>
  <c r="AF300" i="2"/>
  <c r="AE300" i="2"/>
  <c r="AC300" i="2"/>
  <c r="AB300" i="2"/>
  <c r="Z300" i="2"/>
  <c r="Y300" i="2"/>
  <c r="W300" i="2"/>
  <c r="V300" i="2"/>
  <c r="T300" i="2"/>
  <c r="S300" i="2"/>
  <c r="Q300" i="2"/>
  <c r="P300" i="2"/>
  <c r="AH299" i="2"/>
  <c r="P5" i="4" s="1"/>
  <c r="AF299" i="2"/>
  <c r="AE299" i="2"/>
  <c r="AC299" i="2"/>
  <c r="AB299" i="2"/>
  <c r="Z299" i="2"/>
  <c r="Y299" i="2"/>
  <c r="W299" i="2"/>
  <c r="V299" i="2"/>
  <c r="T299" i="2"/>
  <c r="S299" i="2"/>
  <c r="Q299" i="2"/>
  <c r="P299" i="2"/>
  <c r="AH298" i="2"/>
  <c r="P4" i="4" s="1"/>
  <c r="AF298" i="2"/>
  <c r="AE298" i="2"/>
  <c r="AC298" i="2"/>
  <c r="AB298" i="2"/>
  <c r="Z298" i="2"/>
  <c r="Y298" i="2"/>
  <c r="W298" i="2"/>
  <c r="V298" i="2"/>
  <c r="T298" i="2"/>
  <c r="S298" i="2"/>
  <c r="Q298" i="2"/>
  <c r="P298" i="2"/>
  <c r="AH297" i="2"/>
  <c r="P3" i="4" s="1"/>
  <c r="AF297" i="2"/>
  <c r="AE297" i="2"/>
  <c r="AC297" i="2"/>
  <c r="AB297" i="2"/>
  <c r="Z297" i="2"/>
  <c r="Y297" i="2"/>
  <c r="W297" i="2"/>
  <c r="V297" i="2"/>
  <c r="T297" i="2"/>
  <c r="S297" i="2"/>
  <c r="Q297" i="2"/>
  <c r="P297" i="2"/>
  <c r="AG294" i="2"/>
  <c r="AD294" i="2"/>
  <c r="AA294" i="2"/>
  <c r="X294" i="2"/>
  <c r="U294" i="2"/>
  <c r="R294" i="2"/>
  <c r="N294" i="2"/>
  <c r="M294" i="2"/>
  <c r="AG293" i="2"/>
  <c r="AD293" i="2"/>
  <c r="AA293" i="2"/>
  <c r="X293" i="2"/>
  <c r="U293" i="2"/>
  <c r="R293" i="2"/>
  <c r="N293" i="2"/>
  <c r="M293" i="2"/>
  <c r="AG292" i="2"/>
  <c r="AD292" i="2"/>
  <c r="AA292" i="2"/>
  <c r="X292" i="2"/>
  <c r="U292" i="2"/>
  <c r="R292" i="2"/>
  <c r="N292" i="2"/>
  <c r="M292" i="2"/>
  <c r="AG291" i="2"/>
  <c r="AD291" i="2"/>
  <c r="AA291" i="2"/>
  <c r="X291" i="2"/>
  <c r="U291" i="2"/>
  <c r="R291" i="2"/>
  <c r="N291" i="2"/>
  <c r="M291" i="2"/>
  <c r="AG290" i="2"/>
  <c r="AD290" i="2"/>
  <c r="AA290" i="2"/>
  <c r="X290" i="2"/>
  <c r="U290" i="2"/>
  <c r="R290" i="2"/>
  <c r="N290" i="2"/>
  <c r="M290" i="2"/>
  <c r="AG289" i="2"/>
  <c r="AD289" i="2"/>
  <c r="AA289" i="2"/>
  <c r="X289" i="2"/>
  <c r="U289" i="2"/>
  <c r="R289" i="2"/>
  <c r="N289" i="2"/>
  <c r="M289" i="2"/>
  <c r="AG288" i="2"/>
  <c r="AD288" i="2"/>
  <c r="AA288" i="2"/>
  <c r="X288" i="2"/>
  <c r="U288" i="2"/>
  <c r="R288" i="2"/>
  <c r="N288" i="2"/>
  <c r="M288" i="2"/>
  <c r="AG287" i="2"/>
  <c r="AD287" i="2"/>
  <c r="AA287" i="2"/>
  <c r="X287" i="2"/>
  <c r="U287" i="2"/>
  <c r="R287" i="2"/>
  <c r="N287" i="2"/>
  <c r="M287" i="2"/>
  <c r="AG286" i="2"/>
  <c r="AD286" i="2"/>
  <c r="AA286" i="2"/>
  <c r="X286" i="2"/>
  <c r="U286" i="2"/>
  <c r="R286" i="2"/>
  <c r="N286" i="2"/>
  <c r="M286" i="2"/>
  <c r="AG285" i="2"/>
  <c r="AD285" i="2"/>
  <c r="AA285" i="2"/>
  <c r="X285" i="2"/>
  <c r="U285" i="2"/>
  <c r="R285" i="2"/>
  <c r="N285" i="2"/>
  <c r="M285" i="2"/>
  <c r="AG284" i="2"/>
  <c r="AD284" i="2"/>
  <c r="AA284" i="2"/>
  <c r="X284" i="2"/>
  <c r="U284" i="2"/>
  <c r="R284" i="2"/>
  <c r="N284" i="2"/>
  <c r="M284" i="2"/>
  <c r="AG283" i="2"/>
  <c r="AD283" i="2"/>
  <c r="AA283" i="2"/>
  <c r="X283" i="2"/>
  <c r="U283" i="2"/>
  <c r="R283" i="2"/>
  <c r="N283" i="2"/>
  <c r="M283" i="2"/>
  <c r="AG282" i="2"/>
  <c r="AD282" i="2"/>
  <c r="AA282" i="2"/>
  <c r="X282" i="2"/>
  <c r="U282" i="2"/>
  <c r="R282" i="2"/>
  <c r="N282" i="2"/>
  <c r="M282" i="2"/>
  <c r="AG281" i="2"/>
  <c r="AD281" i="2"/>
  <c r="AA281" i="2"/>
  <c r="X281" i="2"/>
  <c r="U281" i="2"/>
  <c r="R281" i="2"/>
  <c r="N281" i="2"/>
  <c r="M281" i="2"/>
  <c r="AG280" i="2"/>
  <c r="AD280" i="2"/>
  <c r="AA280" i="2"/>
  <c r="X280" i="2"/>
  <c r="U280" i="2"/>
  <c r="R280" i="2"/>
  <c r="N280" i="2"/>
  <c r="M280" i="2"/>
  <c r="AG279" i="2"/>
  <c r="AD279" i="2"/>
  <c r="AA279" i="2"/>
  <c r="X279" i="2"/>
  <c r="U279" i="2"/>
  <c r="R279" i="2"/>
  <c r="N279" i="2"/>
  <c r="M279" i="2"/>
  <c r="AG278" i="2"/>
  <c r="AD278" i="2"/>
  <c r="AA278" i="2"/>
  <c r="X278" i="2"/>
  <c r="U278" i="2"/>
  <c r="R278" i="2"/>
  <c r="N278" i="2"/>
  <c r="M278" i="2"/>
  <c r="AG277" i="2"/>
  <c r="AD277" i="2"/>
  <c r="AA277" i="2"/>
  <c r="X277" i="2"/>
  <c r="U277" i="2"/>
  <c r="R277" i="2"/>
  <c r="N277" i="2"/>
  <c r="M277" i="2"/>
  <c r="AG276" i="2"/>
  <c r="AD276" i="2"/>
  <c r="AA276" i="2"/>
  <c r="X276" i="2"/>
  <c r="U276" i="2"/>
  <c r="R276" i="2"/>
  <c r="N276" i="2"/>
  <c r="M276" i="2"/>
  <c r="AG275" i="2"/>
  <c r="AD275" i="2"/>
  <c r="AA275" i="2"/>
  <c r="X275" i="2"/>
  <c r="U275" i="2"/>
  <c r="R275" i="2"/>
  <c r="N275" i="2"/>
  <c r="M275" i="2"/>
  <c r="AG274" i="2"/>
  <c r="AD274" i="2"/>
  <c r="AA274" i="2"/>
  <c r="X274" i="2"/>
  <c r="U274" i="2"/>
  <c r="R274" i="2"/>
  <c r="N274" i="2"/>
  <c r="M274" i="2"/>
  <c r="AG273" i="2"/>
  <c r="AD273" i="2"/>
  <c r="AA273" i="2"/>
  <c r="X273" i="2"/>
  <c r="U273" i="2"/>
  <c r="R273" i="2"/>
  <c r="N273" i="2"/>
  <c r="M273" i="2"/>
  <c r="AG272" i="2"/>
  <c r="AD272" i="2"/>
  <c r="AA272" i="2"/>
  <c r="X272" i="2"/>
  <c r="U272" i="2"/>
  <c r="R272" i="2"/>
  <c r="N272" i="2"/>
  <c r="M272" i="2"/>
  <c r="AG271" i="2"/>
  <c r="AD271" i="2"/>
  <c r="AA271" i="2"/>
  <c r="X271" i="2"/>
  <c r="U271" i="2"/>
  <c r="R271" i="2"/>
  <c r="N271" i="2"/>
  <c r="M271" i="2"/>
  <c r="AG270" i="2"/>
  <c r="AD270" i="2"/>
  <c r="AA270" i="2"/>
  <c r="X270" i="2"/>
  <c r="U270" i="2"/>
  <c r="R270" i="2"/>
  <c r="N270" i="2"/>
  <c r="M270" i="2"/>
  <c r="AG269" i="2"/>
  <c r="AD269" i="2"/>
  <c r="AA269" i="2"/>
  <c r="X269" i="2"/>
  <c r="U269" i="2"/>
  <c r="R269" i="2"/>
  <c r="N269" i="2"/>
  <c r="M269" i="2"/>
  <c r="AG268" i="2"/>
  <c r="AD268" i="2"/>
  <c r="AA268" i="2"/>
  <c r="X268" i="2"/>
  <c r="U268" i="2"/>
  <c r="R268" i="2"/>
  <c r="N268" i="2"/>
  <c r="M268" i="2"/>
  <c r="AG267" i="2"/>
  <c r="AD267" i="2"/>
  <c r="AA267" i="2"/>
  <c r="X267" i="2"/>
  <c r="U267" i="2"/>
  <c r="R267" i="2"/>
  <c r="N267" i="2"/>
  <c r="M267" i="2"/>
  <c r="AG266" i="2"/>
  <c r="AD266" i="2"/>
  <c r="AA266" i="2"/>
  <c r="X266" i="2"/>
  <c r="U266" i="2"/>
  <c r="R266" i="2"/>
  <c r="N266" i="2"/>
  <c r="M266" i="2"/>
  <c r="AG265" i="2"/>
  <c r="AD265" i="2"/>
  <c r="AA265" i="2"/>
  <c r="X265" i="2"/>
  <c r="U265" i="2"/>
  <c r="R265" i="2"/>
  <c r="N265" i="2"/>
  <c r="M265" i="2"/>
  <c r="AG264" i="2"/>
  <c r="AD264" i="2"/>
  <c r="AA264" i="2"/>
  <c r="X264" i="2"/>
  <c r="U264" i="2"/>
  <c r="R264" i="2"/>
  <c r="N264" i="2"/>
  <c r="M264" i="2"/>
  <c r="AG263" i="2"/>
  <c r="AD263" i="2"/>
  <c r="AA263" i="2"/>
  <c r="X263" i="2"/>
  <c r="U263" i="2"/>
  <c r="R263" i="2"/>
  <c r="N263" i="2"/>
  <c r="M263" i="2"/>
  <c r="AG262" i="2"/>
  <c r="AD262" i="2"/>
  <c r="AA262" i="2"/>
  <c r="X262" i="2"/>
  <c r="U262" i="2"/>
  <c r="R262" i="2"/>
  <c r="N262" i="2"/>
  <c r="M262" i="2"/>
  <c r="AG261" i="2"/>
  <c r="AD261" i="2"/>
  <c r="AA261" i="2"/>
  <c r="X261" i="2"/>
  <c r="U261" i="2"/>
  <c r="R261" i="2"/>
  <c r="N261" i="2"/>
  <c r="M261" i="2"/>
  <c r="AG260" i="2"/>
  <c r="AD260" i="2"/>
  <c r="AA260" i="2"/>
  <c r="X260" i="2"/>
  <c r="U260" i="2"/>
  <c r="R260" i="2"/>
  <c r="N260" i="2"/>
  <c r="M260" i="2"/>
  <c r="AG259" i="2"/>
  <c r="AD259" i="2"/>
  <c r="AA259" i="2"/>
  <c r="X259" i="2"/>
  <c r="U259" i="2"/>
  <c r="R259" i="2"/>
  <c r="N259" i="2"/>
  <c r="M259" i="2"/>
  <c r="AG258" i="2"/>
  <c r="AD258" i="2"/>
  <c r="AA258" i="2"/>
  <c r="X258" i="2"/>
  <c r="U258" i="2"/>
  <c r="R258" i="2"/>
  <c r="N258" i="2"/>
  <c r="M258" i="2"/>
  <c r="AG257" i="2"/>
  <c r="AD257" i="2"/>
  <c r="AA257" i="2"/>
  <c r="X257" i="2"/>
  <c r="U257" i="2"/>
  <c r="R257" i="2"/>
  <c r="N257" i="2"/>
  <c r="M257" i="2"/>
  <c r="AG256" i="2"/>
  <c r="AD256" i="2"/>
  <c r="AA256" i="2"/>
  <c r="X256" i="2"/>
  <c r="U256" i="2"/>
  <c r="R256" i="2"/>
  <c r="N256" i="2"/>
  <c r="M256" i="2"/>
  <c r="AG255" i="2"/>
  <c r="AD255" i="2"/>
  <c r="AA255" i="2"/>
  <c r="X255" i="2"/>
  <c r="U255" i="2"/>
  <c r="R255" i="2"/>
  <c r="N255" i="2"/>
  <c r="M255" i="2"/>
  <c r="AG254" i="2"/>
  <c r="AD254" i="2"/>
  <c r="AA254" i="2"/>
  <c r="X254" i="2"/>
  <c r="U254" i="2"/>
  <c r="R254" i="2"/>
  <c r="N254" i="2"/>
  <c r="M254" i="2"/>
  <c r="AG253" i="2"/>
  <c r="AD253" i="2"/>
  <c r="AA253" i="2"/>
  <c r="X253" i="2"/>
  <c r="U253" i="2"/>
  <c r="R253" i="2"/>
  <c r="N253" i="2"/>
  <c r="M253" i="2"/>
  <c r="AG252" i="2"/>
  <c r="AD252" i="2"/>
  <c r="AA252" i="2"/>
  <c r="X252" i="2"/>
  <c r="U252" i="2"/>
  <c r="R252" i="2"/>
  <c r="N252" i="2"/>
  <c r="M252" i="2"/>
  <c r="AG251" i="2"/>
  <c r="AD251" i="2"/>
  <c r="AA251" i="2"/>
  <c r="X251" i="2"/>
  <c r="U251" i="2"/>
  <c r="R251" i="2"/>
  <c r="N251" i="2"/>
  <c r="M251" i="2"/>
  <c r="AG250" i="2"/>
  <c r="AD250" i="2"/>
  <c r="AA250" i="2"/>
  <c r="X250" i="2"/>
  <c r="U250" i="2"/>
  <c r="R250" i="2"/>
  <c r="N250" i="2"/>
  <c r="M250" i="2"/>
  <c r="AG249" i="2"/>
  <c r="AD249" i="2"/>
  <c r="AA249" i="2"/>
  <c r="X249" i="2"/>
  <c r="U249" i="2"/>
  <c r="R249" i="2"/>
  <c r="N249" i="2"/>
  <c r="M249" i="2"/>
  <c r="AG248" i="2"/>
  <c r="AD248" i="2"/>
  <c r="AA248" i="2"/>
  <c r="X248" i="2"/>
  <c r="U248" i="2"/>
  <c r="R248" i="2"/>
  <c r="N248" i="2"/>
  <c r="M248" i="2"/>
  <c r="AG247" i="2"/>
  <c r="AD247" i="2"/>
  <c r="AA247" i="2"/>
  <c r="X247" i="2"/>
  <c r="U247" i="2"/>
  <c r="R247" i="2"/>
  <c r="N247" i="2"/>
  <c r="M247" i="2"/>
  <c r="AG246" i="2"/>
  <c r="AD246" i="2"/>
  <c r="AA246" i="2"/>
  <c r="X246" i="2"/>
  <c r="U246" i="2"/>
  <c r="R246" i="2"/>
  <c r="N246" i="2"/>
  <c r="M246" i="2"/>
  <c r="AG245" i="2"/>
  <c r="AD245" i="2"/>
  <c r="AA245" i="2"/>
  <c r="X245" i="2"/>
  <c r="U245" i="2"/>
  <c r="R245" i="2"/>
  <c r="N245" i="2"/>
  <c r="M245" i="2"/>
  <c r="AG244" i="2"/>
  <c r="AD244" i="2"/>
  <c r="AA244" i="2"/>
  <c r="X244" i="2"/>
  <c r="U244" i="2"/>
  <c r="R244" i="2"/>
  <c r="N244" i="2"/>
  <c r="M244" i="2"/>
  <c r="AG243" i="2"/>
  <c r="AD243" i="2"/>
  <c r="AA243" i="2"/>
  <c r="X243" i="2"/>
  <c r="U243" i="2"/>
  <c r="R243" i="2"/>
  <c r="N243" i="2"/>
  <c r="M243" i="2"/>
  <c r="AG242" i="2"/>
  <c r="AD242" i="2"/>
  <c r="AA242" i="2"/>
  <c r="X242" i="2"/>
  <c r="U242" i="2"/>
  <c r="R242" i="2"/>
  <c r="N242" i="2"/>
  <c r="M242" i="2"/>
  <c r="AG241" i="2"/>
  <c r="AD241" i="2"/>
  <c r="AA241" i="2"/>
  <c r="X241" i="2"/>
  <c r="U241" i="2"/>
  <c r="R241" i="2"/>
  <c r="N241" i="2"/>
  <c r="M241" i="2"/>
  <c r="AG240" i="2"/>
  <c r="AD240" i="2"/>
  <c r="AA240" i="2"/>
  <c r="X240" i="2"/>
  <c r="U240" i="2"/>
  <c r="R240" i="2"/>
  <c r="N240" i="2"/>
  <c r="M240" i="2"/>
  <c r="AG239" i="2"/>
  <c r="AD239" i="2"/>
  <c r="AA239" i="2"/>
  <c r="X239" i="2"/>
  <c r="U239" i="2"/>
  <c r="R239" i="2"/>
  <c r="N239" i="2"/>
  <c r="M239" i="2"/>
  <c r="AG238" i="2"/>
  <c r="AD238" i="2"/>
  <c r="AA238" i="2"/>
  <c r="X238" i="2"/>
  <c r="U238" i="2"/>
  <c r="R238" i="2"/>
  <c r="N238" i="2"/>
  <c r="M238" i="2"/>
  <c r="AG237" i="2"/>
  <c r="AD237" i="2"/>
  <c r="AA237" i="2"/>
  <c r="X237" i="2"/>
  <c r="U237" i="2"/>
  <c r="R237" i="2"/>
  <c r="N237" i="2"/>
  <c r="M237" i="2"/>
  <c r="AG236" i="2"/>
  <c r="AD236" i="2"/>
  <c r="AA236" i="2"/>
  <c r="X236" i="2"/>
  <c r="U236" i="2"/>
  <c r="R236" i="2"/>
  <c r="N236" i="2"/>
  <c r="M236" i="2"/>
  <c r="AG235" i="2"/>
  <c r="AD235" i="2"/>
  <c r="AA235" i="2"/>
  <c r="X235" i="2"/>
  <c r="U235" i="2"/>
  <c r="R235" i="2"/>
  <c r="N235" i="2"/>
  <c r="M235" i="2"/>
  <c r="AG234" i="2"/>
  <c r="AD234" i="2"/>
  <c r="AA234" i="2"/>
  <c r="X234" i="2"/>
  <c r="U234" i="2"/>
  <c r="R234" i="2"/>
  <c r="N234" i="2"/>
  <c r="M234" i="2"/>
  <c r="AG233" i="2"/>
  <c r="AD233" i="2"/>
  <c r="AA233" i="2"/>
  <c r="X233" i="2"/>
  <c r="U233" i="2"/>
  <c r="R233" i="2"/>
  <c r="N233" i="2"/>
  <c r="M233" i="2"/>
  <c r="AG232" i="2"/>
  <c r="AD232" i="2"/>
  <c r="AA232" i="2"/>
  <c r="X232" i="2"/>
  <c r="U232" i="2"/>
  <c r="R232" i="2"/>
  <c r="N232" i="2"/>
  <c r="M232" i="2"/>
  <c r="AG231" i="2"/>
  <c r="AD231" i="2"/>
  <c r="AA231" i="2"/>
  <c r="X231" i="2"/>
  <c r="U231" i="2"/>
  <c r="R231" i="2"/>
  <c r="N231" i="2"/>
  <c r="M231" i="2"/>
  <c r="AG230" i="2"/>
  <c r="AD230" i="2"/>
  <c r="AA230" i="2"/>
  <c r="X230" i="2"/>
  <c r="U230" i="2"/>
  <c r="R230" i="2"/>
  <c r="N230" i="2"/>
  <c r="M230" i="2"/>
  <c r="AG229" i="2"/>
  <c r="AD229" i="2"/>
  <c r="AA229" i="2"/>
  <c r="X229" i="2"/>
  <c r="U229" i="2"/>
  <c r="R229" i="2"/>
  <c r="N229" i="2"/>
  <c r="M229" i="2"/>
  <c r="AG228" i="2"/>
  <c r="AD228" i="2"/>
  <c r="AA228" i="2"/>
  <c r="X228" i="2"/>
  <c r="U228" i="2"/>
  <c r="R228" i="2"/>
  <c r="N228" i="2"/>
  <c r="M228" i="2"/>
  <c r="AG227" i="2"/>
  <c r="AD227" i="2"/>
  <c r="AA227" i="2"/>
  <c r="X227" i="2"/>
  <c r="U227" i="2"/>
  <c r="R227" i="2"/>
  <c r="N227" i="2"/>
  <c r="M227" i="2"/>
  <c r="AG226" i="2"/>
  <c r="AD226" i="2"/>
  <c r="AA226" i="2"/>
  <c r="X226" i="2"/>
  <c r="U226" i="2"/>
  <c r="R226" i="2"/>
  <c r="N226" i="2"/>
  <c r="M226" i="2"/>
  <c r="AG225" i="2"/>
  <c r="AD225" i="2"/>
  <c r="AA225" i="2"/>
  <c r="X225" i="2"/>
  <c r="U225" i="2"/>
  <c r="R225" i="2"/>
  <c r="N225" i="2"/>
  <c r="M225" i="2"/>
  <c r="AG224" i="2"/>
  <c r="AD224" i="2"/>
  <c r="AA224" i="2"/>
  <c r="X224" i="2"/>
  <c r="U224" i="2"/>
  <c r="R224" i="2"/>
  <c r="N224" i="2"/>
  <c r="M224" i="2"/>
  <c r="AG223" i="2"/>
  <c r="AD223" i="2"/>
  <c r="AA223" i="2"/>
  <c r="X223" i="2"/>
  <c r="U223" i="2"/>
  <c r="R223" i="2"/>
  <c r="N223" i="2"/>
  <c r="M223" i="2"/>
  <c r="AG222" i="2"/>
  <c r="AD222" i="2"/>
  <c r="AA222" i="2"/>
  <c r="X222" i="2"/>
  <c r="U222" i="2"/>
  <c r="R222" i="2"/>
  <c r="N222" i="2"/>
  <c r="M222" i="2"/>
  <c r="AG221" i="2"/>
  <c r="AD221" i="2"/>
  <c r="AA221" i="2"/>
  <c r="X221" i="2"/>
  <c r="U221" i="2"/>
  <c r="R221" i="2"/>
  <c r="N221" i="2"/>
  <c r="M221" i="2"/>
  <c r="AG220" i="2"/>
  <c r="AD220" i="2"/>
  <c r="AA220" i="2"/>
  <c r="X220" i="2"/>
  <c r="U220" i="2"/>
  <c r="R220" i="2"/>
  <c r="N220" i="2"/>
  <c r="M220" i="2"/>
  <c r="AG219" i="2"/>
  <c r="AD219" i="2"/>
  <c r="AA219" i="2"/>
  <c r="X219" i="2"/>
  <c r="U219" i="2"/>
  <c r="R219" i="2"/>
  <c r="N219" i="2"/>
  <c r="M219" i="2"/>
  <c r="AG218" i="2"/>
  <c r="AD218" i="2"/>
  <c r="AA218" i="2"/>
  <c r="X218" i="2"/>
  <c r="U218" i="2"/>
  <c r="R218" i="2"/>
  <c r="N218" i="2"/>
  <c r="M218" i="2"/>
  <c r="AG217" i="2"/>
  <c r="AD217" i="2"/>
  <c r="AA217" i="2"/>
  <c r="X217" i="2"/>
  <c r="U217" i="2"/>
  <c r="R217" i="2"/>
  <c r="N217" i="2"/>
  <c r="M217" i="2"/>
  <c r="AG216" i="2"/>
  <c r="AD216" i="2"/>
  <c r="AA216" i="2"/>
  <c r="X216" i="2"/>
  <c r="U216" i="2"/>
  <c r="R216" i="2"/>
  <c r="N216" i="2"/>
  <c r="M216" i="2"/>
  <c r="AG215" i="2"/>
  <c r="AD215" i="2"/>
  <c r="AA215" i="2"/>
  <c r="X215" i="2"/>
  <c r="U215" i="2"/>
  <c r="R215" i="2"/>
  <c r="N215" i="2"/>
  <c r="M215" i="2"/>
  <c r="AG214" i="2"/>
  <c r="AD214" i="2"/>
  <c r="AA214" i="2"/>
  <c r="X214" i="2"/>
  <c r="U214" i="2"/>
  <c r="R214" i="2"/>
  <c r="N214" i="2"/>
  <c r="M214" i="2"/>
  <c r="AG213" i="2"/>
  <c r="AD213" i="2"/>
  <c r="AA213" i="2"/>
  <c r="X213" i="2"/>
  <c r="U213" i="2"/>
  <c r="R213" i="2"/>
  <c r="N213" i="2"/>
  <c r="M213" i="2"/>
  <c r="AG212" i="2"/>
  <c r="AD212" i="2"/>
  <c r="AA212" i="2"/>
  <c r="X212" i="2"/>
  <c r="U212" i="2"/>
  <c r="R212" i="2"/>
  <c r="N212" i="2"/>
  <c r="M212" i="2"/>
  <c r="AG211" i="2"/>
  <c r="AD211" i="2"/>
  <c r="AA211" i="2"/>
  <c r="X211" i="2"/>
  <c r="U211" i="2"/>
  <c r="R211" i="2"/>
  <c r="N211" i="2"/>
  <c r="M211" i="2"/>
  <c r="AG210" i="2"/>
  <c r="AD210" i="2"/>
  <c r="AA210" i="2"/>
  <c r="X210" i="2"/>
  <c r="U210" i="2"/>
  <c r="R210" i="2"/>
  <c r="N210" i="2"/>
  <c r="M210" i="2"/>
  <c r="AG209" i="2"/>
  <c r="AD209" i="2"/>
  <c r="AA209" i="2"/>
  <c r="X209" i="2"/>
  <c r="U209" i="2"/>
  <c r="R209" i="2"/>
  <c r="N209" i="2"/>
  <c r="M209" i="2"/>
  <c r="AG208" i="2"/>
  <c r="AD208" i="2"/>
  <c r="AA208" i="2"/>
  <c r="X208" i="2"/>
  <c r="U208" i="2"/>
  <c r="R208" i="2"/>
  <c r="N208" i="2"/>
  <c r="M208" i="2"/>
  <c r="AG207" i="2"/>
  <c r="AD207" i="2"/>
  <c r="AA207" i="2"/>
  <c r="X207" i="2"/>
  <c r="U207" i="2"/>
  <c r="R207" i="2"/>
  <c r="N207" i="2"/>
  <c r="M207" i="2"/>
  <c r="AG206" i="2"/>
  <c r="AD206" i="2"/>
  <c r="AA206" i="2"/>
  <c r="X206" i="2"/>
  <c r="U206" i="2"/>
  <c r="R206" i="2"/>
  <c r="N206" i="2"/>
  <c r="M206" i="2"/>
  <c r="AG205" i="2"/>
  <c r="AD205" i="2"/>
  <c r="AA205" i="2"/>
  <c r="X205" i="2"/>
  <c r="U205" i="2"/>
  <c r="R205" i="2"/>
  <c r="N205" i="2"/>
  <c r="M205" i="2"/>
  <c r="AG204" i="2"/>
  <c r="AD204" i="2"/>
  <c r="AA204" i="2"/>
  <c r="X204" i="2"/>
  <c r="U204" i="2"/>
  <c r="R204" i="2"/>
  <c r="N204" i="2"/>
  <c r="M204" i="2"/>
  <c r="AG203" i="2"/>
  <c r="AD203" i="2"/>
  <c r="AA203" i="2"/>
  <c r="X203" i="2"/>
  <c r="U203" i="2"/>
  <c r="R203" i="2"/>
  <c r="N203" i="2"/>
  <c r="M203" i="2"/>
  <c r="AG202" i="2"/>
  <c r="AD202" i="2"/>
  <c r="AA202" i="2"/>
  <c r="X202" i="2"/>
  <c r="U202" i="2"/>
  <c r="R202" i="2"/>
  <c r="N202" i="2"/>
  <c r="M202" i="2"/>
  <c r="AG201" i="2"/>
  <c r="AD201" i="2"/>
  <c r="AA201" i="2"/>
  <c r="X201" i="2"/>
  <c r="U201" i="2"/>
  <c r="R201" i="2"/>
  <c r="N201" i="2"/>
  <c r="M201" i="2"/>
  <c r="AG200" i="2"/>
  <c r="AD200" i="2"/>
  <c r="AA200" i="2"/>
  <c r="X200" i="2"/>
  <c r="U200" i="2"/>
  <c r="R200" i="2"/>
  <c r="N200" i="2"/>
  <c r="M200" i="2"/>
  <c r="AG199" i="2"/>
  <c r="AD199" i="2"/>
  <c r="AA199" i="2"/>
  <c r="X199" i="2"/>
  <c r="U199" i="2"/>
  <c r="R199" i="2"/>
  <c r="N199" i="2"/>
  <c r="M199" i="2"/>
  <c r="AG198" i="2"/>
  <c r="AD198" i="2"/>
  <c r="AA198" i="2"/>
  <c r="X198" i="2"/>
  <c r="U198" i="2"/>
  <c r="R198" i="2"/>
  <c r="N198" i="2"/>
  <c r="M198" i="2"/>
  <c r="AG197" i="2"/>
  <c r="AD197" i="2"/>
  <c r="AA197" i="2"/>
  <c r="X197" i="2"/>
  <c r="U197" i="2"/>
  <c r="R197" i="2"/>
  <c r="N197" i="2"/>
  <c r="M197" i="2"/>
  <c r="AG196" i="2"/>
  <c r="AD196" i="2"/>
  <c r="AA196" i="2"/>
  <c r="X196" i="2"/>
  <c r="U196" i="2"/>
  <c r="R196" i="2"/>
  <c r="N196" i="2"/>
  <c r="M196" i="2"/>
  <c r="AG195" i="2"/>
  <c r="AD195" i="2"/>
  <c r="AA195" i="2"/>
  <c r="X195" i="2"/>
  <c r="U195" i="2"/>
  <c r="R195" i="2"/>
  <c r="N195" i="2"/>
  <c r="M195" i="2"/>
  <c r="AG194" i="2"/>
  <c r="AD194" i="2"/>
  <c r="AA194" i="2"/>
  <c r="X194" i="2"/>
  <c r="U194" i="2"/>
  <c r="R194" i="2"/>
  <c r="N194" i="2"/>
  <c r="M194" i="2"/>
  <c r="AG193" i="2"/>
  <c r="AD193" i="2"/>
  <c r="AA193" i="2"/>
  <c r="X193" i="2"/>
  <c r="U193" i="2"/>
  <c r="R193" i="2"/>
  <c r="N193" i="2"/>
  <c r="M193" i="2"/>
  <c r="AG192" i="2"/>
  <c r="AD192" i="2"/>
  <c r="AA192" i="2"/>
  <c r="X192" i="2"/>
  <c r="U192" i="2"/>
  <c r="R192" i="2"/>
  <c r="N192" i="2"/>
  <c r="M192" i="2"/>
  <c r="AG191" i="2"/>
  <c r="AD191" i="2"/>
  <c r="AA191" i="2"/>
  <c r="X191" i="2"/>
  <c r="U191" i="2"/>
  <c r="R191" i="2"/>
  <c r="N191" i="2"/>
  <c r="M191" i="2"/>
  <c r="AG190" i="2"/>
  <c r="AD190" i="2"/>
  <c r="AA190" i="2"/>
  <c r="X190" i="2"/>
  <c r="U190" i="2"/>
  <c r="R190" i="2"/>
  <c r="N190" i="2"/>
  <c r="M190" i="2"/>
  <c r="AG189" i="2"/>
  <c r="AD189" i="2"/>
  <c r="AA189" i="2"/>
  <c r="X189" i="2"/>
  <c r="U189" i="2"/>
  <c r="R189" i="2"/>
  <c r="N189" i="2"/>
  <c r="M189" i="2"/>
  <c r="AG188" i="2"/>
  <c r="AD188" i="2"/>
  <c r="AA188" i="2"/>
  <c r="X188" i="2"/>
  <c r="U188" i="2"/>
  <c r="R188" i="2"/>
  <c r="N188" i="2"/>
  <c r="M188" i="2"/>
  <c r="AG187" i="2"/>
  <c r="AD187" i="2"/>
  <c r="AA187" i="2"/>
  <c r="X187" i="2"/>
  <c r="U187" i="2"/>
  <c r="R187" i="2"/>
  <c r="N187" i="2"/>
  <c r="M187" i="2"/>
  <c r="AG186" i="2"/>
  <c r="AD186" i="2"/>
  <c r="AA186" i="2"/>
  <c r="X186" i="2"/>
  <c r="U186" i="2"/>
  <c r="R186" i="2"/>
  <c r="N186" i="2"/>
  <c r="M186" i="2"/>
  <c r="AG185" i="2"/>
  <c r="AD185" i="2"/>
  <c r="AA185" i="2"/>
  <c r="X185" i="2"/>
  <c r="U185" i="2"/>
  <c r="R185" i="2"/>
  <c r="N185" i="2"/>
  <c r="M185" i="2"/>
  <c r="AG184" i="2"/>
  <c r="AD184" i="2"/>
  <c r="AA184" i="2"/>
  <c r="X184" i="2"/>
  <c r="U184" i="2"/>
  <c r="R184" i="2"/>
  <c r="N184" i="2"/>
  <c r="M184" i="2"/>
  <c r="AG183" i="2"/>
  <c r="AD183" i="2"/>
  <c r="AA183" i="2"/>
  <c r="X183" i="2"/>
  <c r="U183" i="2"/>
  <c r="R183" i="2"/>
  <c r="N183" i="2"/>
  <c r="M183" i="2"/>
  <c r="AG182" i="2"/>
  <c r="AD182" i="2"/>
  <c r="AA182" i="2"/>
  <c r="X182" i="2"/>
  <c r="U182" i="2"/>
  <c r="R182" i="2"/>
  <c r="N182" i="2"/>
  <c r="M182" i="2"/>
  <c r="AG181" i="2"/>
  <c r="AD181" i="2"/>
  <c r="AA181" i="2"/>
  <c r="X181" i="2"/>
  <c r="U181" i="2"/>
  <c r="R181" i="2"/>
  <c r="N181" i="2"/>
  <c r="M181" i="2"/>
  <c r="AG180" i="2"/>
  <c r="AD180" i="2"/>
  <c r="AA180" i="2"/>
  <c r="X180" i="2"/>
  <c r="U180" i="2"/>
  <c r="R180" i="2"/>
  <c r="N180" i="2"/>
  <c r="M180" i="2"/>
  <c r="AG179" i="2"/>
  <c r="AD179" i="2"/>
  <c r="AA179" i="2"/>
  <c r="X179" i="2"/>
  <c r="U179" i="2"/>
  <c r="R179" i="2"/>
  <c r="N179" i="2"/>
  <c r="M179" i="2"/>
  <c r="AG178" i="2"/>
  <c r="AD178" i="2"/>
  <c r="AA178" i="2"/>
  <c r="X178" i="2"/>
  <c r="U178" i="2"/>
  <c r="R178" i="2"/>
  <c r="N178" i="2"/>
  <c r="M178" i="2"/>
  <c r="AG177" i="2"/>
  <c r="AD177" i="2"/>
  <c r="AA177" i="2"/>
  <c r="X177" i="2"/>
  <c r="U177" i="2"/>
  <c r="R177" i="2"/>
  <c r="N177" i="2"/>
  <c r="M177" i="2"/>
  <c r="J303" i="2"/>
  <c r="AG176" i="2"/>
  <c r="AD176" i="2"/>
  <c r="AA176" i="2"/>
  <c r="X176" i="2"/>
  <c r="U176" i="2"/>
  <c r="R176" i="2"/>
  <c r="N176" i="2"/>
  <c r="M176" i="2"/>
  <c r="AG175" i="2"/>
  <c r="AD175" i="2"/>
  <c r="AA175" i="2"/>
  <c r="X175" i="2"/>
  <c r="U175" i="2"/>
  <c r="R175" i="2"/>
  <c r="N175" i="2"/>
  <c r="M175" i="2"/>
  <c r="AG174" i="2"/>
  <c r="AD174" i="2"/>
  <c r="AA174" i="2"/>
  <c r="X174" i="2"/>
  <c r="U174" i="2"/>
  <c r="R174" i="2"/>
  <c r="N174" i="2"/>
  <c r="M174" i="2"/>
  <c r="AG173" i="2"/>
  <c r="AD173" i="2"/>
  <c r="AA173" i="2"/>
  <c r="X173" i="2"/>
  <c r="U173" i="2"/>
  <c r="R173" i="2"/>
  <c r="N173" i="2"/>
  <c r="M173" i="2"/>
  <c r="AG172" i="2"/>
  <c r="AD172" i="2"/>
  <c r="AA172" i="2"/>
  <c r="X172" i="2"/>
  <c r="U172" i="2"/>
  <c r="R172" i="2"/>
  <c r="N172" i="2"/>
  <c r="M172" i="2"/>
  <c r="AG171" i="2"/>
  <c r="AD171" i="2"/>
  <c r="AA171" i="2"/>
  <c r="X171" i="2"/>
  <c r="U171" i="2"/>
  <c r="R171" i="2"/>
  <c r="N171" i="2"/>
  <c r="M171" i="2"/>
  <c r="AG170" i="2"/>
  <c r="AD170" i="2"/>
  <c r="AA170" i="2"/>
  <c r="X170" i="2"/>
  <c r="U170" i="2"/>
  <c r="R170" i="2"/>
  <c r="N170" i="2"/>
  <c r="M170" i="2"/>
  <c r="AG169" i="2"/>
  <c r="AD169" i="2"/>
  <c r="AA169" i="2"/>
  <c r="X169" i="2"/>
  <c r="U169" i="2"/>
  <c r="R169" i="2"/>
  <c r="N169" i="2"/>
  <c r="M169" i="2"/>
  <c r="AG168" i="2"/>
  <c r="AD168" i="2"/>
  <c r="AA168" i="2"/>
  <c r="X168" i="2"/>
  <c r="U168" i="2"/>
  <c r="R168" i="2"/>
  <c r="N168" i="2"/>
  <c r="M168" i="2"/>
  <c r="AG167" i="2"/>
  <c r="AD167" i="2"/>
  <c r="AA167" i="2"/>
  <c r="X167" i="2"/>
  <c r="U167" i="2"/>
  <c r="R167" i="2"/>
  <c r="N167" i="2"/>
  <c r="M167" i="2"/>
  <c r="AG166" i="2"/>
  <c r="AD166" i="2"/>
  <c r="AA166" i="2"/>
  <c r="X166" i="2"/>
  <c r="U166" i="2"/>
  <c r="R166" i="2"/>
  <c r="N166" i="2"/>
  <c r="M166" i="2"/>
  <c r="AG165" i="2"/>
  <c r="AD165" i="2"/>
  <c r="AA165" i="2"/>
  <c r="X165" i="2"/>
  <c r="U165" i="2"/>
  <c r="R165" i="2"/>
  <c r="N165" i="2"/>
  <c r="M165" i="2"/>
  <c r="AG164" i="2"/>
  <c r="AD164" i="2"/>
  <c r="AA164" i="2"/>
  <c r="X164" i="2"/>
  <c r="U164" i="2"/>
  <c r="R164" i="2"/>
  <c r="N164" i="2"/>
  <c r="M164" i="2"/>
  <c r="AG163" i="2"/>
  <c r="AD163" i="2"/>
  <c r="AA163" i="2"/>
  <c r="X163" i="2"/>
  <c r="U163" i="2"/>
  <c r="R163" i="2"/>
  <c r="N163" i="2"/>
  <c r="M163" i="2"/>
  <c r="AG162" i="2"/>
  <c r="AD162" i="2"/>
  <c r="AA162" i="2"/>
  <c r="X162" i="2"/>
  <c r="U162" i="2"/>
  <c r="R162" i="2"/>
  <c r="N162" i="2"/>
  <c r="M162" i="2"/>
  <c r="AG161" i="2"/>
  <c r="AD161" i="2"/>
  <c r="AA161" i="2"/>
  <c r="X161" i="2"/>
  <c r="U161" i="2"/>
  <c r="R161" i="2"/>
  <c r="N161" i="2"/>
  <c r="M161" i="2"/>
  <c r="AG160" i="2"/>
  <c r="AD160" i="2"/>
  <c r="AA160" i="2"/>
  <c r="X160" i="2"/>
  <c r="U160" i="2"/>
  <c r="R160" i="2"/>
  <c r="N160" i="2"/>
  <c r="M160" i="2"/>
  <c r="AG159" i="2"/>
  <c r="AD159" i="2"/>
  <c r="AA159" i="2"/>
  <c r="X159" i="2"/>
  <c r="U159" i="2"/>
  <c r="R159" i="2"/>
  <c r="N159" i="2"/>
  <c r="M159" i="2"/>
  <c r="AG158" i="2"/>
  <c r="AD158" i="2"/>
  <c r="AA158" i="2"/>
  <c r="X158" i="2"/>
  <c r="U158" i="2"/>
  <c r="R158" i="2"/>
  <c r="N158" i="2"/>
  <c r="M158" i="2"/>
  <c r="AG157" i="2"/>
  <c r="AD157" i="2"/>
  <c r="AA157" i="2"/>
  <c r="X157" i="2"/>
  <c r="U157" i="2"/>
  <c r="R157" i="2"/>
  <c r="N157" i="2"/>
  <c r="M157" i="2"/>
  <c r="AG156" i="2"/>
  <c r="AD156" i="2"/>
  <c r="AA156" i="2"/>
  <c r="X156" i="2"/>
  <c r="U156" i="2"/>
  <c r="R156" i="2"/>
  <c r="N156" i="2"/>
  <c r="M156" i="2"/>
  <c r="AG155" i="2"/>
  <c r="AD155" i="2"/>
  <c r="AA155" i="2"/>
  <c r="X155" i="2"/>
  <c r="U155" i="2"/>
  <c r="R155" i="2"/>
  <c r="N155" i="2"/>
  <c r="M155" i="2"/>
  <c r="AG154" i="2"/>
  <c r="AD154" i="2"/>
  <c r="AA154" i="2"/>
  <c r="X154" i="2"/>
  <c r="U154" i="2"/>
  <c r="R154" i="2"/>
  <c r="N154" i="2"/>
  <c r="M154" i="2"/>
  <c r="AG153" i="2"/>
  <c r="AD153" i="2"/>
  <c r="AA153" i="2"/>
  <c r="X153" i="2"/>
  <c r="U153" i="2"/>
  <c r="R153" i="2"/>
  <c r="N153" i="2"/>
  <c r="M153" i="2"/>
  <c r="AG152" i="2"/>
  <c r="AD152" i="2"/>
  <c r="AA152" i="2"/>
  <c r="X152" i="2"/>
  <c r="U152" i="2"/>
  <c r="R152" i="2"/>
  <c r="N152" i="2"/>
  <c r="M152" i="2"/>
  <c r="AG151" i="2"/>
  <c r="AD151" i="2"/>
  <c r="AA151" i="2"/>
  <c r="X151" i="2"/>
  <c r="U151" i="2"/>
  <c r="R151" i="2"/>
  <c r="N151" i="2"/>
  <c r="M151" i="2"/>
  <c r="AG150" i="2"/>
  <c r="AD150" i="2"/>
  <c r="AA150" i="2"/>
  <c r="X150" i="2"/>
  <c r="U150" i="2"/>
  <c r="R150" i="2"/>
  <c r="N150" i="2"/>
  <c r="M150" i="2"/>
  <c r="AG149" i="2"/>
  <c r="AD149" i="2"/>
  <c r="AA149" i="2"/>
  <c r="X149" i="2"/>
  <c r="U149" i="2"/>
  <c r="R149" i="2"/>
  <c r="N149" i="2"/>
  <c r="M149" i="2"/>
  <c r="AG148" i="2"/>
  <c r="AD148" i="2"/>
  <c r="AA148" i="2"/>
  <c r="X148" i="2"/>
  <c r="U148" i="2"/>
  <c r="R148" i="2"/>
  <c r="N148" i="2"/>
  <c r="M148" i="2"/>
  <c r="AG147" i="2"/>
  <c r="AD147" i="2"/>
  <c r="AA147" i="2"/>
  <c r="X147" i="2"/>
  <c r="U147" i="2"/>
  <c r="R147" i="2"/>
  <c r="N147" i="2"/>
  <c r="M147" i="2"/>
  <c r="AG146" i="2"/>
  <c r="AD146" i="2"/>
  <c r="AA146" i="2"/>
  <c r="X146" i="2"/>
  <c r="U146" i="2"/>
  <c r="R146" i="2"/>
  <c r="N146" i="2"/>
  <c r="M146" i="2"/>
  <c r="AG145" i="2"/>
  <c r="AD145" i="2"/>
  <c r="AA145" i="2"/>
  <c r="X145" i="2"/>
  <c r="U145" i="2"/>
  <c r="R145" i="2"/>
  <c r="N145" i="2"/>
  <c r="M145" i="2"/>
  <c r="AG144" i="2"/>
  <c r="AD144" i="2"/>
  <c r="AA144" i="2"/>
  <c r="X144" i="2"/>
  <c r="U144" i="2"/>
  <c r="R144" i="2"/>
  <c r="N144" i="2"/>
  <c r="M144" i="2"/>
  <c r="AG143" i="2"/>
  <c r="AD143" i="2"/>
  <c r="AA143" i="2"/>
  <c r="X143" i="2"/>
  <c r="U143" i="2"/>
  <c r="R143" i="2"/>
  <c r="N143" i="2"/>
  <c r="M143" i="2"/>
  <c r="AG142" i="2"/>
  <c r="AD142" i="2"/>
  <c r="AA142" i="2"/>
  <c r="X142" i="2"/>
  <c r="U142" i="2"/>
  <c r="R142" i="2"/>
  <c r="N142" i="2"/>
  <c r="M142" i="2"/>
  <c r="AG141" i="2"/>
  <c r="AD141" i="2"/>
  <c r="AA141" i="2"/>
  <c r="X141" i="2"/>
  <c r="U141" i="2"/>
  <c r="R141" i="2"/>
  <c r="N141" i="2"/>
  <c r="M141" i="2"/>
  <c r="AG140" i="2"/>
  <c r="AD140" i="2"/>
  <c r="AA140" i="2"/>
  <c r="X140" i="2"/>
  <c r="U140" i="2"/>
  <c r="R140" i="2"/>
  <c r="N140" i="2"/>
  <c r="M140" i="2"/>
  <c r="AG139" i="2"/>
  <c r="AD139" i="2"/>
  <c r="AA139" i="2"/>
  <c r="X139" i="2"/>
  <c r="U139" i="2"/>
  <c r="R139" i="2"/>
  <c r="N139" i="2"/>
  <c r="M139" i="2"/>
  <c r="AG138" i="2"/>
  <c r="AD138" i="2"/>
  <c r="AA138" i="2"/>
  <c r="X138" i="2"/>
  <c r="U138" i="2"/>
  <c r="R138" i="2"/>
  <c r="N138" i="2"/>
  <c r="M138" i="2"/>
  <c r="AG137" i="2"/>
  <c r="AD137" i="2"/>
  <c r="AA137" i="2"/>
  <c r="X137" i="2"/>
  <c r="U137" i="2"/>
  <c r="R137" i="2"/>
  <c r="N137" i="2"/>
  <c r="M137" i="2"/>
  <c r="AG136" i="2"/>
  <c r="AD136" i="2"/>
  <c r="AA136" i="2"/>
  <c r="X136" i="2"/>
  <c r="U136" i="2"/>
  <c r="R136" i="2"/>
  <c r="N136" i="2"/>
  <c r="M136" i="2"/>
  <c r="AG135" i="2"/>
  <c r="AD135" i="2"/>
  <c r="AA135" i="2"/>
  <c r="X135" i="2"/>
  <c r="U135" i="2"/>
  <c r="R135" i="2"/>
  <c r="N135" i="2"/>
  <c r="M135" i="2"/>
  <c r="AG134" i="2"/>
  <c r="AD134" i="2"/>
  <c r="AA134" i="2"/>
  <c r="X134" i="2"/>
  <c r="U134" i="2"/>
  <c r="R134" i="2"/>
  <c r="N134" i="2"/>
  <c r="M134" i="2"/>
  <c r="AG133" i="2"/>
  <c r="AD133" i="2"/>
  <c r="AA133" i="2"/>
  <c r="X133" i="2"/>
  <c r="U133" i="2"/>
  <c r="R133" i="2"/>
  <c r="N133" i="2"/>
  <c r="M133" i="2"/>
  <c r="AG132" i="2"/>
  <c r="AD132" i="2"/>
  <c r="AA132" i="2"/>
  <c r="X132" i="2"/>
  <c r="U132" i="2"/>
  <c r="R132" i="2"/>
  <c r="N132" i="2"/>
  <c r="M132" i="2"/>
  <c r="AG131" i="2"/>
  <c r="AD131" i="2"/>
  <c r="AA131" i="2"/>
  <c r="X131" i="2"/>
  <c r="U131" i="2"/>
  <c r="R131" i="2"/>
  <c r="N131" i="2"/>
  <c r="M131" i="2"/>
  <c r="AG130" i="2"/>
  <c r="AD130" i="2"/>
  <c r="AA130" i="2"/>
  <c r="X130" i="2"/>
  <c r="U130" i="2"/>
  <c r="R130" i="2"/>
  <c r="N130" i="2"/>
  <c r="M130" i="2"/>
  <c r="AG129" i="2"/>
  <c r="AD129" i="2"/>
  <c r="AA129" i="2"/>
  <c r="X129" i="2"/>
  <c r="U129" i="2"/>
  <c r="R129" i="2"/>
  <c r="N129" i="2"/>
  <c r="M129" i="2"/>
  <c r="AG128" i="2"/>
  <c r="AD128" i="2"/>
  <c r="AA128" i="2"/>
  <c r="X128" i="2"/>
  <c r="U128" i="2"/>
  <c r="R128" i="2"/>
  <c r="N128" i="2"/>
  <c r="M128" i="2"/>
  <c r="AG127" i="2"/>
  <c r="AD127" i="2"/>
  <c r="AA127" i="2"/>
  <c r="X127" i="2"/>
  <c r="U127" i="2"/>
  <c r="R127" i="2"/>
  <c r="N127" i="2"/>
  <c r="M127" i="2"/>
  <c r="AG126" i="2"/>
  <c r="AD126" i="2"/>
  <c r="AA126" i="2"/>
  <c r="X126" i="2"/>
  <c r="U126" i="2"/>
  <c r="R126" i="2"/>
  <c r="N126" i="2"/>
  <c r="M126" i="2"/>
  <c r="AG125" i="2"/>
  <c r="AD125" i="2"/>
  <c r="AA125" i="2"/>
  <c r="X125" i="2"/>
  <c r="U125" i="2"/>
  <c r="R125" i="2"/>
  <c r="N125" i="2"/>
  <c r="M125" i="2"/>
  <c r="AG124" i="2"/>
  <c r="AD124" i="2"/>
  <c r="AA124" i="2"/>
  <c r="X124" i="2"/>
  <c r="U124" i="2"/>
  <c r="R124" i="2"/>
  <c r="N124" i="2"/>
  <c r="M124" i="2"/>
  <c r="AG123" i="2"/>
  <c r="AD123" i="2"/>
  <c r="AA123" i="2"/>
  <c r="X123" i="2"/>
  <c r="U123" i="2"/>
  <c r="R123" i="2"/>
  <c r="N123" i="2"/>
  <c r="M123" i="2"/>
  <c r="AG122" i="2"/>
  <c r="AD122" i="2"/>
  <c r="AA122" i="2"/>
  <c r="X122" i="2"/>
  <c r="U122" i="2"/>
  <c r="R122" i="2"/>
  <c r="N122" i="2"/>
  <c r="M122" i="2"/>
  <c r="AG121" i="2"/>
  <c r="AD121" i="2"/>
  <c r="AA121" i="2"/>
  <c r="X121" i="2"/>
  <c r="U121" i="2"/>
  <c r="R121" i="2"/>
  <c r="N121" i="2"/>
  <c r="M121" i="2"/>
  <c r="AG120" i="2"/>
  <c r="AD120" i="2"/>
  <c r="AA120" i="2"/>
  <c r="X120" i="2"/>
  <c r="U120" i="2"/>
  <c r="R120" i="2"/>
  <c r="N120" i="2"/>
  <c r="M120" i="2"/>
  <c r="AG119" i="2"/>
  <c r="AD119" i="2"/>
  <c r="AA119" i="2"/>
  <c r="X119" i="2"/>
  <c r="U119" i="2"/>
  <c r="R119" i="2"/>
  <c r="N119" i="2"/>
  <c r="M119" i="2"/>
  <c r="AG118" i="2"/>
  <c r="AD118" i="2"/>
  <c r="AA118" i="2"/>
  <c r="X118" i="2"/>
  <c r="U118" i="2"/>
  <c r="R118" i="2"/>
  <c r="N118" i="2"/>
  <c r="M118" i="2"/>
  <c r="AG117" i="2"/>
  <c r="AD117" i="2"/>
  <c r="AA117" i="2"/>
  <c r="X117" i="2"/>
  <c r="U117" i="2"/>
  <c r="R117" i="2"/>
  <c r="N117" i="2"/>
  <c r="M117" i="2"/>
  <c r="AG116" i="2"/>
  <c r="AD116" i="2"/>
  <c r="AA116" i="2"/>
  <c r="X116" i="2"/>
  <c r="U116" i="2"/>
  <c r="R116" i="2"/>
  <c r="N116" i="2"/>
  <c r="M116" i="2"/>
  <c r="AG115" i="2"/>
  <c r="AD115" i="2"/>
  <c r="AA115" i="2"/>
  <c r="X115" i="2"/>
  <c r="U115" i="2"/>
  <c r="R115" i="2"/>
  <c r="N115" i="2"/>
  <c r="M115" i="2"/>
  <c r="AG114" i="2"/>
  <c r="AD114" i="2"/>
  <c r="AA114" i="2"/>
  <c r="X114" i="2"/>
  <c r="U114" i="2"/>
  <c r="R114" i="2"/>
  <c r="N114" i="2"/>
  <c r="M114" i="2"/>
  <c r="AG113" i="2"/>
  <c r="AD113" i="2"/>
  <c r="AA113" i="2"/>
  <c r="X113" i="2"/>
  <c r="U113" i="2"/>
  <c r="R113" i="2"/>
  <c r="N113" i="2"/>
  <c r="M113" i="2"/>
  <c r="AG112" i="2"/>
  <c r="AD112" i="2"/>
  <c r="AA112" i="2"/>
  <c r="X112" i="2"/>
  <c r="U112" i="2"/>
  <c r="R112" i="2"/>
  <c r="N112" i="2"/>
  <c r="M112" i="2"/>
  <c r="AG111" i="2"/>
  <c r="AD111" i="2"/>
  <c r="AA111" i="2"/>
  <c r="X111" i="2"/>
  <c r="U111" i="2"/>
  <c r="R111" i="2"/>
  <c r="N111" i="2"/>
  <c r="M111" i="2"/>
  <c r="AG110" i="2"/>
  <c r="AD110" i="2"/>
  <c r="AA110" i="2"/>
  <c r="X110" i="2"/>
  <c r="U110" i="2"/>
  <c r="R110" i="2"/>
  <c r="N110" i="2"/>
  <c r="M110" i="2"/>
  <c r="AG109" i="2"/>
  <c r="AD109" i="2"/>
  <c r="AA109" i="2"/>
  <c r="X109" i="2"/>
  <c r="U109" i="2"/>
  <c r="R109" i="2"/>
  <c r="N109" i="2"/>
  <c r="M109" i="2"/>
  <c r="AG108" i="2"/>
  <c r="AD108" i="2"/>
  <c r="AA108" i="2"/>
  <c r="X108" i="2"/>
  <c r="U108" i="2"/>
  <c r="R108" i="2"/>
  <c r="N108" i="2"/>
  <c r="M108" i="2"/>
  <c r="AG107" i="2"/>
  <c r="AD107" i="2"/>
  <c r="AA107" i="2"/>
  <c r="X107" i="2"/>
  <c r="U107" i="2"/>
  <c r="R107" i="2"/>
  <c r="N107" i="2"/>
  <c r="M107" i="2"/>
  <c r="AG106" i="2"/>
  <c r="AD106" i="2"/>
  <c r="AA106" i="2"/>
  <c r="X106" i="2"/>
  <c r="U106" i="2"/>
  <c r="R106" i="2"/>
  <c r="N106" i="2"/>
  <c r="M106" i="2"/>
  <c r="AG105" i="2"/>
  <c r="AD105" i="2"/>
  <c r="AA105" i="2"/>
  <c r="X105" i="2"/>
  <c r="U105" i="2"/>
  <c r="R105" i="2"/>
  <c r="N105" i="2"/>
  <c r="M105" i="2"/>
  <c r="AG104" i="2"/>
  <c r="AD104" i="2"/>
  <c r="AA104" i="2"/>
  <c r="X104" i="2"/>
  <c r="U104" i="2"/>
  <c r="R104" i="2"/>
  <c r="N104" i="2"/>
  <c r="M104" i="2"/>
  <c r="AG103" i="2"/>
  <c r="AD103" i="2"/>
  <c r="AA103" i="2"/>
  <c r="X103" i="2"/>
  <c r="U103" i="2"/>
  <c r="R103" i="2"/>
  <c r="N103" i="2"/>
  <c r="M103" i="2"/>
  <c r="AG102" i="2"/>
  <c r="AD102" i="2"/>
  <c r="AA102" i="2"/>
  <c r="X102" i="2"/>
  <c r="U102" i="2"/>
  <c r="R102" i="2"/>
  <c r="N102" i="2"/>
  <c r="M102" i="2"/>
  <c r="AG101" i="2"/>
  <c r="AD101" i="2"/>
  <c r="AA101" i="2"/>
  <c r="X101" i="2"/>
  <c r="U101" i="2"/>
  <c r="R101" i="2"/>
  <c r="N101" i="2"/>
  <c r="M101" i="2"/>
  <c r="AG100" i="2"/>
  <c r="AD100" i="2"/>
  <c r="AA100" i="2"/>
  <c r="X100" i="2"/>
  <c r="U100" i="2"/>
  <c r="R100" i="2"/>
  <c r="N100" i="2"/>
  <c r="M100" i="2"/>
  <c r="AG99" i="2"/>
  <c r="AD99" i="2"/>
  <c r="AA99" i="2"/>
  <c r="X99" i="2"/>
  <c r="U99" i="2"/>
  <c r="R99" i="2"/>
  <c r="N99" i="2"/>
  <c r="M99" i="2"/>
  <c r="AG98" i="2"/>
  <c r="AD98" i="2"/>
  <c r="AA98" i="2"/>
  <c r="X98" i="2"/>
  <c r="U98" i="2"/>
  <c r="R98" i="2"/>
  <c r="N98" i="2"/>
  <c r="M98" i="2"/>
  <c r="AG97" i="2"/>
  <c r="AD97" i="2"/>
  <c r="AA97" i="2"/>
  <c r="X97" i="2"/>
  <c r="U97" i="2"/>
  <c r="R97" i="2"/>
  <c r="N97" i="2"/>
  <c r="M97" i="2"/>
  <c r="AG96" i="2"/>
  <c r="AD96" i="2"/>
  <c r="AA96" i="2"/>
  <c r="X96" i="2"/>
  <c r="U96" i="2"/>
  <c r="R96" i="2"/>
  <c r="N96" i="2"/>
  <c r="M96" i="2"/>
  <c r="AG95" i="2"/>
  <c r="AD95" i="2"/>
  <c r="AA95" i="2"/>
  <c r="X95" i="2"/>
  <c r="U95" i="2"/>
  <c r="R95" i="2"/>
  <c r="N95" i="2"/>
  <c r="M95" i="2"/>
  <c r="AG94" i="2"/>
  <c r="AD94" i="2"/>
  <c r="AA94" i="2"/>
  <c r="X94" i="2"/>
  <c r="U94" i="2"/>
  <c r="R94" i="2"/>
  <c r="N94" i="2"/>
  <c r="M94" i="2"/>
  <c r="AG93" i="2"/>
  <c r="AD93" i="2"/>
  <c r="AA93" i="2"/>
  <c r="X93" i="2"/>
  <c r="U93" i="2"/>
  <c r="R93" i="2"/>
  <c r="N93" i="2"/>
  <c r="M93" i="2"/>
  <c r="AG92" i="2"/>
  <c r="AD92" i="2"/>
  <c r="AA92" i="2"/>
  <c r="X92" i="2"/>
  <c r="U92" i="2"/>
  <c r="R92" i="2"/>
  <c r="N92" i="2"/>
  <c r="M92" i="2"/>
  <c r="AG91" i="2"/>
  <c r="AD91" i="2"/>
  <c r="AA91" i="2"/>
  <c r="X91" i="2"/>
  <c r="U91" i="2"/>
  <c r="R91" i="2"/>
  <c r="N91" i="2"/>
  <c r="M91" i="2"/>
  <c r="AG90" i="2"/>
  <c r="AD90" i="2"/>
  <c r="AA90" i="2"/>
  <c r="X90" i="2"/>
  <c r="U90" i="2"/>
  <c r="R90" i="2"/>
  <c r="N90" i="2"/>
  <c r="M90" i="2"/>
  <c r="AG89" i="2"/>
  <c r="AD89" i="2"/>
  <c r="AA89" i="2"/>
  <c r="X89" i="2"/>
  <c r="U89" i="2"/>
  <c r="R89" i="2"/>
  <c r="N89" i="2"/>
  <c r="M89" i="2"/>
  <c r="AG88" i="2"/>
  <c r="AD88" i="2"/>
  <c r="AA88" i="2"/>
  <c r="X88" i="2"/>
  <c r="U88" i="2"/>
  <c r="R88" i="2"/>
  <c r="N88" i="2"/>
  <c r="M88" i="2"/>
  <c r="AG87" i="2"/>
  <c r="AD87" i="2"/>
  <c r="AA87" i="2"/>
  <c r="X87" i="2"/>
  <c r="U87" i="2"/>
  <c r="R87" i="2"/>
  <c r="N87" i="2"/>
  <c r="M87" i="2"/>
  <c r="AG86" i="2"/>
  <c r="AD86" i="2"/>
  <c r="AA86" i="2"/>
  <c r="X86" i="2"/>
  <c r="U86" i="2"/>
  <c r="R86" i="2"/>
  <c r="N86" i="2"/>
  <c r="M86" i="2"/>
  <c r="AG85" i="2"/>
  <c r="AD85" i="2"/>
  <c r="AA85" i="2"/>
  <c r="X85" i="2"/>
  <c r="U85" i="2"/>
  <c r="R85" i="2"/>
  <c r="N85" i="2"/>
  <c r="M85" i="2"/>
  <c r="AG84" i="2"/>
  <c r="AD84" i="2"/>
  <c r="AA84" i="2"/>
  <c r="X84" i="2"/>
  <c r="U84" i="2"/>
  <c r="R84" i="2"/>
  <c r="N84" i="2"/>
  <c r="M84" i="2"/>
  <c r="AG83" i="2"/>
  <c r="AD83" i="2"/>
  <c r="AA83" i="2"/>
  <c r="X83" i="2"/>
  <c r="U83" i="2"/>
  <c r="R83" i="2"/>
  <c r="N83" i="2"/>
  <c r="M83" i="2"/>
  <c r="AG82" i="2"/>
  <c r="AD82" i="2"/>
  <c r="AA82" i="2"/>
  <c r="X82" i="2"/>
  <c r="U82" i="2"/>
  <c r="R82" i="2"/>
  <c r="N82" i="2"/>
  <c r="M82" i="2"/>
  <c r="AG81" i="2"/>
  <c r="AD81" i="2"/>
  <c r="AA81" i="2"/>
  <c r="X81" i="2"/>
  <c r="U81" i="2"/>
  <c r="R81" i="2"/>
  <c r="N81" i="2"/>
  <c r="M81" i="2"/>
  <c r="AG80" i="2"/>
  <c r="AD80" i="2"/>
  <c r="AA80" i="2"/>
  <c r="X80" i="2"/>
  <c r="U80" i="2"/>
  <c r="R80" i="2"/>
  <c r="N80" i="2"/>
  <c r="M80" i="2"/>
  <c r="AG79" i="2"/>
  <c r="AD79" i="2"/>
  <c r="AA79" i="2"/>
  <c r="X79" i="2"/>
  <c r="U79" i="2"/>
  <c r="R79" i="2"/>
  <c r="N79" i="2"/>
  <c r="M79" i="2"/>
  <c r="AG78" i="2"/>
  <c r="AD78" i="2"/>
  <c r="AA78" i="2"/>
  <c r="X78" i="2"/>
  <c r="U78" i="2"/>
  <c r="R78" i="2"/>
  <c r="N78" i="2"/>
  <c r="M78" i="2"/>
  <c r="AG77" i="2"/>
  <c r="AD77" i="2"/>
  <c r="AA77" i="2"/>
  <c r="X77" i="2"/>
  <c r="U77" i="2"/>
  <c r="R77" i="2"/>
  <c r="N77" i="2"/>
  <c r="M77" i="2"/>
  <c r="AG76" i="2"/>
  <c r="AD76" i="2"/>
  <c r="AA76" i="2"/>
  <c r="X76" i="2"/>
  <c r="U76" i="2"/>
  <c r="R76" i="2"/>
  <c r="N76" i="2"/>
  <c r="M76" i="2"/>
  <c r="AG75" i="2"/>
  <c r="AD75" i="2"/>
  <c r="AA75" i="2"/>
  <c r="X75" i="2"/>
  <c r="U75" i="2"/>
  <c r="R75" i="2"/>
  <c r="N75" i="2"/>
  <c r="M75" i="2"/>
  <c r="AG74" i="2"/>
  <c r="AD74" i="2"/>
  <c r="AA74" i="2"/>
  <c r="X74" i="2"/>
  <c r="U74" i="2"/>
  <c r="R74" i="2"/>
  <c r="N74" i="2"/>
  <c r="M74" i="2"/>
  <c r="AG73" i="2"/>
  <c r="AD73" i="2"/>
  <c r="AA73" i="2"/>
  <c r="X73" i="2"/>
  <c r="U73" i="2"/>
  <c r="R73" i="2"/>
  <c r="N73" i="2"/>
  <c r="M73" i="2"/>
  <c r="AG72" i="2"/>
  <c r="AD72" i="2"/>
  <c r="AA72" i="2"/>
  <c r="X72" i="2"/>
  <c r="U72" i="2"/>
  <c r="R72" i="2"/>
  <c r="N72" i="2"/>
  <c r="M72" i="2"/>
  <c r="AG71" i="2"/>
  <c r="AD71" i="2"/>
  <c r="AA71" i="2"/>
  <c r="X71" i="2"/>
  <c r="U71" i="2"/>
  <c r="R71" i="2"/>
  <c r="N71" i="2"/>
  <c r="M71" i="2"/>
  <c r="AG70" i="2"/>
  <c r="AD70" i="2"/>
  <c r="AA70" i="2"/>
  <c r="X70" i="2"/>
  <c r="U70" i="2"/>
  <c r="R70" i="2"/>
  <c r="N70" i="2"/>
  <c r="M70" i="2"/>
  <c r="AG69" i="2"/>
  <c r="AD69" i="2"/>
  <c r="AA69" i="2"/>
  <c r="X69" i="2"/>
  <c r="U69" i="2"/>
  <c r="R69" i="2"/>
  <c r="N69" i="2"/>
  <c r="M69" i="2"/>
  <c r="AG68" i="2"/>
  <c r="AD68" i="2"/>
  <c r="AA68" i="2"/>
  <c r="X68" i="2"/>
  <c r="U68" i="2"/>
  <c r="R68" i="2"/>
  <c r="N68" i="2"/>
  <c r="M68" i="2"/>
  <c r="AG67" i="2"/>
  <c r="AD67" i="2"/>
  <c r="AA67" i="2"/>
  <c r="X67" i="2"/>
  <c r="U67" i="2"/>
  <c r="R67" i="2"/>
  <c r="N67" i="2"/>
  <c r="M67" i="2"/>
  <c r="AG66" i="2"/>
  <c r="AD66" i="2"/>
  <c r="AA66" i="2"/>
  <c r="X66" i="2"/>
  <c r="U66" i="2"/>
  <c r="R66" i="2"/>
  <c r="N66" i="2"/>
  <c r="M66" i="2"/>
  <c r="AG65" i="2"/>
  <c r="AD65" i="2"/>
  <c r="AA65" i="2"/>
  <c r="X65" i="2"/>
  <c r="U65" i="2"/>
  <c r="R65" i="2"/>
  <c r="N65" i="2"/>
  <c r="M65" i="2"/>
  <c r="AG64" i="2"/>
  <c r="AD64" i="2"/>
  <c r="AA64" i="2"/>
  <c r="X64" i="2"/>
  <c r="U64" i="2"/>
  <c r="R64" i="2"/>
  <c r="N64" i="2"/>
  <c r="M64" i="2"/>
  <c r="AG63" i="2"/>
  <c r="AD63" i="2"/>
  <c r="AA63" i="2"/>
  <c r="X63" i="2"/>
  <c r="U63" i="2"/>
  <c r="R63" i="2"/>
  <c r="N63" i="2"/>
  <c r="M63" i="2"/>
  <c r="AG62" i="2"/>
  <c r="AD62" i="2"/>
  <c r="AA62" i="2"/>
  <c r="X62" i="2"/>
  <c r="U62" i="2"/>
  <c r="R62" i="2"/>
  <c r="N62" i="2"/>
  <c r="M62" i="2"/>
  <c r="AG61" i="2"/>
  <c r="AD61" i="2"/>
  <c r="AA61" i="2"/>
  <c r="X61" i="2"/>
  <c r="U61" i="2"/>
  <c r="R61" i="2"/>
  <c r="N61" i="2"/>
  <c r="M61" i="2"/>
  <c r="AG60" i="2"/>
  <c r="AD60" i="2"/>
  <c r="AA60" i="2"/>
  <c r="X60" i="2"/>
  <c r="U60" i="2"/>
  <c r="R60" i="2"/>
  <c r="N60" i="2"/>
  <c r="M60" i="2"/>
  <c r="AG59" i="2"/>
  <c r="AD59" i="2"/>
  <c r="AA59" i="2"/>
  <c r="X59" i="2"/>
  <c r="U59" i="2"/>
  <c r="R59" i="2"/>
  <c r="N59" i="2"/>
  <c r="M59" i="2"/>
  <c r="AG58" i="2"/>
  <c r="AD58" i="2"/>
  <c r="AA58" i="2"/>
  <c r="X58" i="2"/>
  <c r="U58" i="2"/>
  <c r="R58" i="2"/>
  <c r="N58" i="2"/>
  <c r="M58" i="2"/>
  <c r="AG57" i="2"/>
  <c r="AD57" i="2"/>
  <c r="AA57" i="2"/>
  <c r="X57" i="2"/>
  <c r="U57" i="2"/>
  <c r="R57" i="2"/>
  <c r="N57" i="2"/>
  <c r="M57" i="2"/>
  <c r="AG56" i="2"/>
  <c r="AD56" i="2"/>
  <c r="AA56" i="2"/>
  <c r="X56" i="2"/>
  <c r="U56" i="2"/>
  <c r="R56" i="2"/>
  <c r="N56" i="2"/>
  <c r="M56" i="2"/>
  <c r="AG55" i="2"/>
  <c r="AD55" i="2"/>
  <c r="AA55" i="2"/>
  <c r="X55" i="2"/>
  <c r="U55" i="2"/>
  <c r="R55" i="2"/>
  <c r="N55" i="2"/>
  <c r="M55" i="2"/>
  <c r="AG54" i="2"/>
  <c r="AD54" i="2"/>
  <c r="AA54" i="2"/>
  <c r="X54" i="2"/>
  <c r="U54" i="2"/>
  <c r="R54" i="2"/>
  <c r="N54" i="2"/>
  <c r="M54" i="2"/>
  <c r="AG53" i="2"/>
  <c r="AD53" i="2"/>
  <c r="AA53" i="2"/>
  <c r="X53" i="2"/>
  <c r="U53" i="2"/>
  <c r="R53" i="2"/>
  <c r="N53" i="2"/>
  <c r="M53" i="2"/>
  <c r="AG52" i="2"/>
  <c r="AD52" i="2"/>
  <c r="AA52" i="2"/>
  <c r="X52" i="2"/>
  <c r="U52" i="2"/>
  <c r="R52" i="2"/>
  <c r="N52" i="2"/>
  <c r="M52" i="2"/>
  <c r="AG51" i="2"/>
  <c r="AD51" i="2"/>
  <c r="AA51" i="2"/>
  <c r="X51" i="2"/>
  <c r="U51" i="2"/>
  <c r="R51" i="2"/>
  <c r="N51" i="2"/>
  <c r="M51" i="2"/>
  <c r="AG50" i="2"/>
  <c r="AD50" i="2"/>
  <c r="AA50" i="2"/>
  <c r="X50" i="2"/>
  <c r="U50" i="2"/>
  <c r="R50" i="2"/>
  <c r="N50" i="2"/>
  <c r="M50" i="2"/>
  <c r="AG49" i="2"/>
  <c r="AD49" i="2"/>
  <c r="AA49" i="2"/>
  <c r="X49" i="2"/>
  <c r="U49" i="2"/>
  <c r="R49" i="2"/>
  <c r="N49" i="2"/>
  <c r="M49" i="2"/>
  <c r="AG48" i="2"/>
  <c r="AD48" i="2"/>
  <c r="AA48" i="2"/>
  <c r="X48" i="2"/>
  <c r="U48" i="2"/>
  <c r="R48" i="2"/>
  <c r="N48" i="2"/>
  <c r="M48" i="2"/>
  <c r="AG47" i="2"/>
  <c r="AD47" i="2"/>
  <c r="AA47" i="2"/>
  <c r="X47" i="2"/>
  <c r="U47" i="2"/>
  <c r="R47" i="2"/>
  <c r="N47" i="2"/>
  <c r="M47" i="2"/>
  <c r="AG46" i="2"/>
  <c r="AD46" i="2"/>
  <c r="AA46" i="2"/>
  <c r="X46" i="2"/>
  <c r="U46" i="2"/>
  <c r="R46" i="2"/>
  <c r="N46" i="2"/>
  <c r="M46" i="2"/>
  <c r="AG45" i="2"/>
  <c r="AD45" i="2"/>
  <c r="AA45" i="2"/>
  <c r="X45" i="2"/>
  <c r="U45" i="2"/>
  <c r="R45" i="2"/>
  <c r="N45" i="2"/>
  <c r="M45" i="2"/>
  <c r="AG44" i="2"/>
  <c r="AD44" i="2"/>
  <c r="AA44" i="2"/>
  <c r="X44" i="2"/>
  <c r="U44" i="2"/>
  <c r="R44" i="2"/>
  <c r="N44" i="2"/>
  <c r="M44" i="2"/>
  <c r="AG43" i="2"/>
  <c r="AD43" i="2"/>
  <c r="AA43" i="2"/>
  <c r="X43" i="2"/>
  <c r="U43" i="2"/>
  <c r="R43" i="2"/>
  <c r="N43" i="2"/>
  <c r="M43" i="2"/>
  <c r="AG42" i="2"/>
  <c r="AD42" i="2"/>
  <c r="AA42" i="2"/>
  <c r="X42" i="2"/>
  <c r="U42" i="2"/>
  <c r="R42" i="2"/>
  <c r="N42" i="2"/>
  <c r="M42" i="2"/>
  <c r="AG41" i="2"/>
  <c r="AD41" i="2"/>
  <c r="AA41" i="2"/>
  <c r="X41" i="2"/>
  <c r="U41" i="2"/>
  <c r="R41" i="2"/>
  <c r="N41" i="2"/>
  <c r="M41" i="2"/>
  <c r="AG40" i="2"/>
  <c r="AD40" i="2"/>
  <c r="AA40" i="2"/>
  <c r="X40" i="2"/>
  <c r="U40" i="2"/>
  <c r="R40" i="2"/>
  <c r="N40" i="2"/>
  <c r="M40" i="2"/>
  <c r="AG39" i="2"/>
  <c r="AD39" i="2"/>
  <c r="AA39" i="2"/>
  <c r="X39" i="2"/>
  <c r="U39" i="2"/>
  <c r="R39" i="2"/>
  <c r="N39" i="2"/>
  <c r="M39" i="2"/>
  <c r="AG38" i="2"/>
  <c r="AD38" i="2"/>
  <c r="AA38" i="2"/>
  <c r="X38" i="2"/>
  <c r="U38" i="2"/>
  <c r="R38" i="2"/>
  <c r="N38" i="2"/>
  <c r="M38" i="2"/>
  <c r="AG37" i="2"/>
  <c r="AD37" i="2"/>
  <c r="AA37" i="2"/>
  <c r="X37" i="2"/>
  <c r="U37" i="2"/>
  <c r="R37" i="2"/>
  <c r="N37" i="2"/>
  <c r="M37" i="2"/>
  <c r="AG36" i="2"/>
  <c r="AD36" i="2"/>
  <c r="AA36" i="2"/>
  <c r="X36" i="2"/>
  <c r="U36" i="2"/>
  <c r="R36" i="2"/>
  <c r="N36" i="2"/>
  <c r="M36" i="2"/>
  <c r="AG35" i="2"/>
  <c r="AD35" i="2"/>
  <c r="AA35" i="2"/>
  <c r="X35" i="2"/>
  <c r="U35" i="2"/>
  <c r="R35" i="2"/>
  <c r="N35" i="2"/>
  <c r="M35" i="2"/>
  <c r="AG34" i="2"/>
  <c r="AD34" i="2"/>
  <c r="AA34" i="2"/>
  <c r="X34" i="2"/>
  <c r="U34" i="2"/>
  <c r="R34" i="2"/>
  <c r="N34" i="2"/>
  <c r="M34" i="2"/>
  <c r="AG33" i="2"/>
  <c r="AD33" i="2"/>
  <c r="AA33" i="2"/>
  <c r="X33" i="2"/>
  <c r="U33" i="2"/>
  <c r="R33" i="2"/>
  <c r="N33" i="2"/>
  <c r="M33" i="2"/>
  <c r="AG32" i="2"/>
  <c r="AD32" i="2"/>
  <c r="AA32" i="2"/>
  <c r="X32" i="2"/>
  <c r="U32" i="2"/>
  <c r="R32" i="2"/>
  <c r="N32" i="2"/>
  <c r="M32" i="2"/>
  <c r="AG31" i="2"/>
  <c r="AD31" i="2"/>
  <c r="AA31" i="2"/>
  <c r="X31" i="2"/>
  <c r="U31" i="2"/>
  <c r="R31" i="2"/>
  <c r="N31" i="2"/>
  <c r="M31" i="2"/>
  <c r="AG30" i="2"/>
  <c r="AD30" i="2"/>
  <c r="AA30" i="2"/>
  <c r="X30" i="2"/>
  <c r="U30" i="2"/>
  <c r="R30" i="2"/>
  <c r="N30" i="2"/>
  <c r="M30" i="2"/>
  <c r="AG29" i="2"/>
  <c r="AD29" i="2"/>
  <c r="AA29" i="2"/>
  <c r="X29" i="2"/>
  <c r="U29" i="2"/>
  <c r="R29" i="2"/>
  <c r="N29" i="2"/>
  <c r="M29" i="2"/>
  <c r="AG28" i="2"/>
  <c r="AD28" i="2"/>
  <c r="AA28" i="2"/>
  <c r="X28" i="2"/>
  <c r="U28" i="2"/>
  <c r="R28" i="2"/>
  <c r="N28" i="2"/>
  <c r="M28" i="2"/>
  <c r="AG27" i="2"/>
  <c r="AD27" i="2"/>
  <c r="AA27" i="2"/>
  <c r="X27" i="2"/>
  <c r="U27" i="2"/>
  <c r="R27" i="2"/>
  <c r="N27" i="2"/>
  <c r="M27" i="2"/>
  <c r="AG26" i="2"/>
  <c r="AD26" i="2"/>
  <c r="AA26" i="2"/>
  <c r="X26" i="2"/>
  <c r="U26" i="2"/>
  <c r="R26" i="2"/>
  <c r="N26" i="2"/>
  <c r="M26" i="2"/>
  <c r="AG25" i="2"/>
  <c r="AD25" i="2"/>
  <c r="AA25" i="2"/>
  <c r="X25" i="2"/>
  <c r="U25" i="2"/>
  <c r="R25" i="2"/>
  <c r="N25" i="2"/>
  <c r="M25" i="2"/>
  <c r="AG24" i="2"/>
  <c r="AD24" i="2"/>
  <c r="AA24" i="2"/>
  <c r="X24" i="2"/>
  <c r="U24" i="2"/>
  <c r="R24" i="2"/>
  <c r="N24" i="2"/>
  <c r="M24" i="2"/>
  <c r="AG23" i="2"/>
  <c r="AD23" i="2"/>
  <c r="AA23" i="2"/>
  <c r="X23" i="2"/>
  <c r="U23" i="2"/>
  <c r="R23" i="2"/>
  <c r="N23" i="2"/>
  <c r="M23" i="2"/>
  <c r="AG22" i="2"/>
  <c r="AD22" i="2"/>
  <c r="AA22" i="2"/>
  <c r="X22" i="2"/>
  <c r="U22" i="2"/>
  <c r="R22" i="2"/>
  <c r="N22" i="2"/>
  <c r="M22" i="2"/>
  <c r="AG21" i="2"/>
  <c r="AD21" i="2"/>
  <c r="AA21" i="2"/>
  <c r="X21" i="2"/>
  <c r="U21" i="2"/>
  <c r="R21" i="2"/>
  <c r="N21" i="2"/>
  <c r="M21" i="2"/>
  <c r="AG20" i="2"/>
  <c r="AD20" i="2"/>
  <c r="AA20" i="2"/>
  <c r="X20" i="2"/>
  <c r="U20" i="2"/>
  <c r="R20" i="2"/>
  <c r="N20" i="2"/>
  <c r="M20" i="2"/>
  <c r="AG19" i="2"/>
  <c r="AD19" i="2"/>
  <c r="AA19" i="2"/>
  <c r="X19" i="2"/>
  <c r="U19" i="2"/>
  <c r="R19" i="2"/>
  <c r="N19" i="2"/>
  <c r="M19" i="2"/>
  <c r="AG18" i="2"/>
  <c r="AD18" i="2"/>
  <c r="AA18" i="2"/>
  <c r="X18" i="2"/>
  <c r="U18" i="2"/>
  <c r="R18" i="2"/>
  <c r="N18" i="2"/>
  <c r="M18" i="2"/>
  <c r="AG17" i="2"/>
  <c r="AD17" i="2"/>
  <c r="AA17" i="2"/>
  <c r="X17" i="2"/>
  <c r="U17" i="2"/>
  <c r="R17" i="2"/>
  <c r="N17" i="2"/>
  <c r="M17" i="2"/>
  <c r="AG16" i="2"/>
  <c r="AD16" i="2"/>
  <c r="AA16" i="2"/>
  <c r="X16" i="2"/>
  <c r="U16" i="2"/>
  <c r="R16" i="2"/>
  <c r="N16" i="2"/>
  <c r="M16" i="2"/>
  <c r="AG15" i="2"/>
  <c r="AD15" i="2"/>
  <c r="AA15" i="2"/>
  <c r="X15" i="2"/>
  <c r="U15" i="2"/>
  <c r="R15" i="2"/>
  <c r="N15" i="2"/>
  <c r="M15" i="2"/>
  <c r="AG14" i="2"/>
  <c r="AD14" i="2"/>
  <c r="AA14" i="2"/>
  <c r="X14" i="2"/>
  <c r="U14" i="2"/>
  <c r="R14" i="2"/>
  <c r="N14" i="2"/>
  <c r="M14" i="2"/>
  <c r="AG13" i="2"/>
  <c r="AD13" i="2"/>
  <c r="AA13" i="2"/>
  <c r="X13" i="2"/>
  <c r="U13" i="2"/>
  <c r="R13" i="2"/>
  <c r="N13" i="2"/>
  <c r="M13" i="2"/>
  <c r="AG12" i="2"/>
  <c r="AD12" i="2"/>
  <c r="AA12" i="2"/>
  <c r="X12" i="2"/>
  <c r="U12" i="2"/>
  <c r="R12" i="2"/>
  <c r="N12" i="2"/>
  <c r="M12" i="2"/>
  <c r="AG11" i="2"/>
  <c r="AD11" i="2"/>
  <c r="AA11" i="2"/>
  <c r="X11" i="2"/>
  <c r="U11" i="2"/>
  <c r="R11" i="2"/>
  <c r="N11" i="2"/>
  <c r="M11" i="2"/>
  <c r="AG10" i="2"/>
  <c r="AD10" i="2"/>
  <c r="AA10" i="2"/>
  <c r="X10" i="2"/>
  <c r="U10" i="2"/>
  <c r="R10" i="2"/>
  <c r="N10" i="2"/>
  <c r="M10" i="2"/>
  <c r="AG9" i="2"/>
  <c r="AD9" i="2"/>
  <c r="AA9" i="2"/>
  <c r="X9" i="2"/>
  <c r="U9" i="2"/>
  <c r="R9" i="2"/>
  <c r="N9" i="2"/>
  <c r="M9" i="2"/>
  <c r="AG8" i="2"/>
  <c r="AD8" i="2"/>
  <c r="AA8" i="2"/>
  <c r="X8" i="2"/>
  <c r="U8" i="2"/>
  <c r="R8" i="2"/>
  <c r="N8" i="2"/>
  <c r="M8" i="2"/>
  <c r="AG7" i="2"/>
  <c r="AD7" i="2"/>
  <c r="AA7" i="2"/>
  <c r="X7" i="2"/>
  <c r="U7" i="2"/>
  <c r="R7" i="2"/>
  <c r="N7" i="2"/>
  <c r="M7" i="2"/>
  <c r="AG6" i="2"/>
  <c r="AD6" i="2"/>
  <c r="AA6" i="2"/>
  <c r="X6" i="2"/>
  <c r="U6" i="2"/>
  <c r="R6" i="2"/>
  <c r="N6" i="2"/>
  <c r="M6" i="2"/>
  <c r="AG5" i="2"/>
  <c r="AD5" i="2"/>
  <c r="AA5" i="2"/>
  <c r="X5" i="2"/>
  <c r="U5" i="2"/>
  <c r="R5" i="2"/>
  <c r="N5" i="2"/>
  <c r="M5" i="2"/>
  <c r="AG4" i="2"/>
  <c r="AD4" i="2"/>
  <c r="AA4" i="2"/>
  <c r="X4" i="2"/>
  <c r="U4" i="2"/>
  <c r="R4" i="2"/>
  <c r="N4" i="2"/>
  <c r="M4" i="2"/>
  <c r="AG3" i="2"/>
  <c r="AD3" i="2"/>
  <c r="AA3" i="2"/>
  <c r="X3" i="2"/>
  <c r="U3" i="2"/>
  <c r="R3" i="2"/>
  <c r="N3" i="2"/>
  <c r="M3" i="2"/>
  <c r="AG2" i="2"/>
  <c r="AD2" i="2"/>
  <c r="AA2" i="2"/>
  <c r="X2" i="2"/>
  <c r="U2" i="2"/>
  <c r="R2" i="2"/>
  <c r="N2" i="2"/>
  <c r="M2" i="2"/>
  <c r="Y23" i="4" l="1"/>
  <c r="F8" i="5" s="1"/>
  <c r="K8" i="5" s="1"/>
  <c r="AF186" i="3"/>
  <c r="AG186" i="3" s="1"/>
  <c r="AD23" i="4" s="1"/>
  <c r="AB23" i="4"/>
  <c r="F10" i="5" s="1"/>
  <c r="K10" i="5" s="1"/>
  <c r="AK186" i="3"/>
  <c r="AL186" i="3" s="1"/>
  <c r="AF23" i="4" s="1"/>
  <c r="R302" i="2"/>
  <c r="AD310" i="2"/>
  <c r="AD316" i="2"/>
  <c r="AG299" i="2"/>
  <c r="R301" i="2"/>
  <c r="X301" i="2"/>
  <c r="AA303" i="2"/>
  <c r="X313" i="2"/>
  <c r="O179" i="2"/>
  <c r="AW179" i="2" s="1"/>
  <c r="AX179" i="2" s="1"/>
  <c r="O183" i="2"/>
  <c r="AW183" i="2" s="1"/>
  <c r="AX183" i="2" s="1"/>
  <c r="O187" i="2"/>
  <c r="AW187" i="2" s="1"/>
  <c r="O191" i="2"/>
  <c r="AW191" i="2" s="1"/>
  <c r="AX191" i="2" s="1"/>
  <c r="O277" i="2"/>
  <c r="AW277" i="2" s="1"/>
  <c r="O278" i="2"/>
  <c r="AW278" i="2" s="1"/>
  <c r="AX278" i="2" s="1"/>
  <c r="O282" i="2"/>
  <c r="AW282" i="2" s="1"/>
  <c r="O285" i="2"/>
  <c r="AW285" i="2" s="1"/>
  <c r="O286" i="2"/>
  <c r="AW286" i="2" s="1"/>
  <c r="AX286" i="2" s="1"/>
  <c r="O293" i="2"/>
  <c r="AW293" i="2" s="1"/>
  <c r="AX293" i="2" s="1"/>
  <c r="J9" i="4"/>
  <c r="AY303" i="2"/>
  <c r="AZ303" i="2" s="1"/>
  <c r="AD308" i="2"/>
  <c r="AA301" i="2"/>
  <c r="AD303" i="2"/>
  <c r="R315" i="2"/>
  <c r="AG316" i="2"/>
  <c r="U298" i="2"/>
  <c r="AD300" i="2"/>
  <c r="R304" i="2"/>
  <c r="X304" i="2"/>
  <c r="X314" i="2"/>
  <c r="U305" i="2"/>
  <c r="X307" i="2"/>
  <c r="U309" i="2"/>
  <c r="X311" i="2"/>
  <c r="X315" i="2"/>
  <c r="AG304" i="2"/>
  <c r="O139" i="2"/>
  <c r="AW139" i="2" s="1"/>
  <c r="AX139" i="2" s="1"/>
  <c r="O167" i="2"/>
  <c r="AW167" i="2" s="1"/>
  <c r="AX167" i="2" s="1"/>
  <c r="O171" i="2"/>
  <c r="AW171" i="2" s="1"/>
  <c r="O175" i="2"/>
  <c r="AW175" i="2" s="1"/>
  <c r="AX175" i="2" s="1"/>
  <c r="X305" i="2"/>
  <c r="R309" i="2"/>
  <c r="AD309" i="2"/>
  <c r="R313" i="2"/>
  <c r="O23" i="2"/>
  <c r="AW23" i="2" s="1"/>
  <c r="AX23" i="2" s="1"/>
  <c r="O31" i="2"/>
  <c r="AW31" i="2" s="1"/>
  <c r="AX31" i="2" s="1"/>
  <c r="O47" i="2"/>
  <c r="AW47" i="2" s="1"/>
  <c r="AX47" i="2" s="1"/>
  <c r="O55" i="2"/>
  <c r="AW55" i="2" s="1"/>
  <c r="AX55" i="2" s="1"/>
  <c r="O63" i="2"/>
  <c r="AW63" i="2" s="1"/>
  <c r="AX63" i="2" s="1"/>
  <c r="O71" i="2"/>
  <c r="AW71" i="2" s="1"/>
  <c r="O79" i="2"/>
  <c r="AW79" i="2" s="1"/>
  <c r="O83" i="2"/>
  <c r="AW83" i="2" s="1"/>
  <c r="O87" i="2"/>
  <c r="AW87" i="2" s="1"/>
  <c r="AX87" i="2" s="1"/>
  <c r="O95" i="2"/>
  <c r="AW95" i="2" s="1"/>
  <c r="AX95" i="2" s="1"/>
  <c r="O103" i="2"/>
  <c r="AW103" i="2" s="1"/>
  <c r="O119" i="2"/>
  <c r="AW119" i="2" s="1"/>
  <c r="AX119" i="2" s="1"/>
  <c r="O127" i="2"/>
  <c r="AW127" i="2" s="1"/>
  <c r="AX127" i="2" s="1"/>
  <c r="O135" i="2"/>
  <c r="AW135" i="2" s="1"/>
  <c r="AX135" i="2" s="1"/>
  <c r="O138" i="2"/>
  <c r="AW138" i="2" s="1"/>
  <c r="AX138" i="2" s="1"/>
  <c r="O182" i="2"/>
  <c r="AW182" i="2" s="1"/>
  <c r="O190" i="2"/>
  <c r="AW190" i="2" s="1"/>
  <c r="AX190" i="2" s="1"/>
  <c r="O202" i="2"/>
  <c r="AW202" i="2" s="1"/>
  <c r="J312" i="2"/>
  <c r="O276" i="2"/>
  <c r="AW276" i="2" s="1"/>
  <c r="O280" i="2"/>
  <c r="AW280" i="2" s="1"/>
  <c r="O284" i="2"/>
  <c r="AW284" i="2" s="1"/>
  <c r="O288" i="2"/>
  <c r="AW288" i="2" s="1"/>
  <c r="O292" i="2"/>
  <c r="AW292" i="2" s="1"/>
  <c r="S317" i="2"/>
  <c r="AD298" i="2"/>
  <c r="AA300" i="2"/>
  <c r="AG303" i="2"/>
  <c r="X308" i="2"/>
  <c r="X312" i="2"/>
  <c r="AA316" i="2"/>
  <c r="O3" i="2"/>
  <c r="AW3" i="2" s="1"/>
  <c r="AX3" i="2" s="1"/>
  <c r="O7" i="2"/>
  <c r="AW7" i="2" s="1"/>
  <c r="O14" i="2"/>
  <c r="AW14" i="2" s="1"/>
  <c r="AX14" i="2" s="1"/>
  <c r="O18" i="2"/>
  <c r="AW18" i="2" s="1"/>
  <c r="AX18" i="2" s="1"/>
  <c r="O22" i="2"/>
  <c r="AW22" i="2" s="1"/>
  <c r="AX22" i="2" s="1"/>
  <c r="O26" i="2"/>
  <c r="AW26" i="2" s="1"/>
  <c r="AX26" i="2" s="1"/>
  <c r="O30" i="2"/>
  <c r="AW30" i="2" s="1"/>
  <c r="AX30" i="2" s="1"/>
  <c r="O34" i="2"/>
  <c r="AW34" i="2" s="1"/>
  <c r="AX34" i="2" s="1"/>
  <c r="O38" i="2"/>
  <c r="AW38" i="2" s="1"/>
  <c r="AX38" i="2" s="1"/>
  <c r="O42" i="2"/>
  <c r="AW42" i="2" s="1"/>
  <c r="O46" i="2"/>
  <c r="AW46" i="2" s="1"/>
  <c r="AX46" i="2" s="1"/>
  <c r="O50" i="2"/>
  <c r="AW50" i="2" s="1"/>
  <c r="AX50" i="2" s="1"/>
  <c r="O54" i="2"/>
  <c r="AW54" i="2" s="1"/>
  <c r="M299" i="2"/>
  <c r="M5" i="4" s="1"/>
  <c r="O58" i="2"/>
  <c r="AW58" i="2" s="1"/>
  <c r="AX58" i="2" s="1"/>
  <c r="O62" i="2"/>
  <c r="AW62" i="2" s="1"/>
  <c r="AX62" i="2" s="1"/>
  <c r="O66" i="2"/>
  <c r="AW66" i="2" s="1"/>
  <c r="AX66" i="2" s="1"/>
  <c r="J300" i="2"/>
  <c r="O70" i="2"/>
  <c r="AW70" i="2" s="1"/>
  <c r="AX70" i="2" s="1"/>
  <c r="O74" i="2"/>
  <c r="AW74" i="2" s="1"/>
  <c r="AX74" i="2" s="1"/>
  <c r="O78" i="2"/>
  <c r="AW78" i="2" s="1"/>
  <c r="AX78" i="2" s="1"/>
  <c r="O82" i="2"/>
  <c r="AW82" i="2" s="1"/>
  <c r="AX82" i="2" s="1"/>
  <c r="O86" i="2"/>
  <c r="AW86" i="2" s="1"/>
  <c r="O90" i="2"/>
  <c r="AW90" i="2" s="1"/>
  <c r="O94" i="2"/>
  <c r="AW94" i="2" s="1"/>
  <c r="O98" i="2"/>
  <c r="AW98" i="2" s="1"/>
  <c r="AX98" i="2" s="1"/>
  <c r="O102" i="2"/>
  <c r="AW102" i="2" s="1"/>
  <c r="O106" i="2"/>
  <c r="AW106" i="2" s="1"/>
  <c r="O110" i="2"/>
  <c r="AW110" i="2" s="1"/>
  <c r="O114" i="2"/>
  <c r="AW114" i="2" s="1"/>
  <c r="AX114" i="2" s="1"/>
  <c r="O118" i="2"/>
  <c r="AW118" i="2" s="1"/>
  <c r="AX118" i="2" s="1"/>
  <c r="O122" i="2"/>
  <c r="AW122" i="2" s="1"/>
  <c r="AX122" i="2" s="1"/>
  <c r="O126" i="2"/>
  <c r="AW126" i="2" s="1"/>
  <c r="AX126" i="2" s="1"/>
  <c r="O130" i="2"/>
  <c r="AW130" i="2" s="1"/>
  <c r="O134" i="2"/>
  <c r="AW134" i="2" s="1"/>
  <c r="O146" i="2"/>
  <c r="AW146" i="2" s="1"/>
  <c r="O150" i="2"/>
  <c r="AW150" i="2" s="1"/>
  <c r="O154" i="2"/>
  <c r="AW154" i="2" s="1"/>
  <c r="O158" i="2"/>
  <c r="AW158" i="2" s="1"/>
  <c r="O162" i="2"/>
  <c r="AW162" i="2" s="1"/>
  <c r="AX162" i="2" s="1"/>
  <c r="R299" i="2"/>
  <c r="X299" i="2"/>
  <c r="X303" i="2"/>
  <c r="AA304" i="2"/>
  <c r="U307" i="2"/>
  <c r="X309" i="2"/>
  <c r="U311" i="2"/>
  <c r="AA314" i="2"/>
  <c r="AG314" i="2"/>
  <c r="O11" i="2"/>
  <c r="AW11" i="2" s="1"/>
  <c r="O15" i="2"/>
  <c r="AW15" i="2" s="1"/>
  <c r="AX15" i="2" s="1"/>
  <c r="O19" i="2"/>
  <c r="AW19" i="2" s="1"/>
  <c r="AX19" i="2" s="1"/>
  <c r="O27" i="2"/>
  <c r="AW27" i="2" s="1"/>
  <c r="AX27" i="2" s="1"/>
  <c r="O39" i="2"/>
  <c r="AW39" i="2" s="1"/>
  <c r="AX39" i="2" s="1"/>
  <c r="O43" i="2"/>
  <c r="AW43" i="2" s="1"/>
  <c r="AX43" i="2" s="1"/>
  <c r="O51" i="2"/>
  <c r="AW51" i="2" s="1"/>
  <c r="AX51" i="2" s="1"/>
  <c r="O59" i="2"/>
  <c r="AW59" i="2" s="1"/>
  <c r="AX59" i="2" s="1"/>
  <c r="O67" i="2"/>
  <c r="AW67" i="2" s="1"/>
  <c r="AX67" i="2" s="1"/>
  <c r="O75" i="2"/>
  <c r="AW75" i="2" s="1"/>
  <c r="AX75" i="2" s="1"/>
  <c r="O91" i="2"/>
  <c r="AW91" i="2" s="1"/>
  <c r="AX91" i="2" s="1"/>
  <c r="O99" i="2"/>
  <c r="AW99" i="2" s="1"/>
  <c r="AX99" i="2" s="1"/>
  <c r="O107" i="2"/>
  <c r="AW107" i="2" s="1"/>
  <c r="O115" i="2"/>
  <c r="AW115" i="2" s="1"/>
  <c r="AX115" i="2" s="1"/>
  <c r="O123" i="2"/>
  <c r="AW123" i="2" s="1"/>
  <c r="AX123" i="2" s="1"/>
  <c r="O131" i="2"/>
  <c r="AW131" i="2" s="1"/>
  <c r="AX131" i="2" s="1"/>
  <c r="O166" i="2"/>
  <c r="AW166" i="2" s="1"/>
  <c r="AX166" i="2" s="1"/>
  <c r="J302" i="2"/>
  <c r="O170" i="2"/>
  <c r="AW170" i="2" s="1"/>
  <c r="AX170" i="2" s="1"/>
  <c r="O174" i="2"/>
  <c r="AW174" i="2" s="1"/>
  <c r="AX174" i="2" s="1"/>
  <c r="M303" i="2"/>
  <c r="M9" i="4" s="1"/>
  <c r="O178" i="2"/>
  <c r="AW178" i="2" s="1"/>
  <c r="AX178" i="2" s="1"/>
  <c r="O186" i="2"/>
  <c r="AW186" i="2" s="1"/>
  <c r="O194" i="2"/>
  <c r="AW194" i="2" s="1"/>
  <c r="O198" i="2"/>
  <c r="AW198" i="2" s="1"/>
  <c r="AX198" i="2" s="1"/>
  <c r="O206" i="2"/>
  <c r="AW206" i="2" s="1"/>
  <c r="AX206" i="2" s="1"/>
  <c r="AA298" i="2"/>
  <c r="AA299" i="2"/>
  <c r="AA302" i="2"/>
  <c r="AA305" i="2"/>
  <c r="X306" i="2"/>
  <c r="R307" i="2"/>
  <c r="AD307" i="2"/>
  <c r="X310" i="2"/>
  <c r="R314" i="2"/>
  <c r="AD314" i="2"/>
  <c r="O6" i="2"/>
  <c r="AW6" i="2" s="1"/>
  <c r="AX6" i="2" s="1"/>
  <c r="O13" i="2"/>
  <c r="AW13" i="2" s="1"/>
  <c r="AX13" i="2" s="1"/>
  <c r="O17" i="2"/>
  <c r="AW17" i="2" s="1"/>
  <c r="AX17" i="2" s="1"/>
  <c r="O33" i="2"/>
  <c r="AW33" i="2" s="1"/>
  <c r="J298" i="2"/>
  <c r="O41" i="2"/>
  <c r="AW41" i="2" s="1"/>
  <c r="AX41" i="2" s="1"/>
  <c r="O45" i="2"/>
  <c r="AW45" i="2" s="1"/>
  <c r="AX45" i="2" s="1"/>
  <c r="O53" i="2"/>
  <c r="AW53" i="2" s="1"/>
  <c r="AX53" i="2" s="1"/>
  <c r="M300" i="2"/>
  <c r="M6" i="4" s="1"/>
  <c r="O73" i="2"/>
  <c r="AW73" i="2" s="1"/>
  <c r="AX73" i="2" s="1"/>
  <c r="O77" i="2"/>
  <c r="AW77" i="2" s="1"/>
  <c r="AX77" i="2" s="1"/>
  <c r="O89" i="2"/>
  <c r="AW89" i="2" s="1"/>
  <c r="AX89" i="2" s="1"/>
  <c r="O97" i="2"/>
  <c r="AW97" i="2" s="1"/>
  <c r="O117" i="2"/>
  <c r="AW117" i="2" s="1"/>
  <c r="AX117" i="2" s="1"/>
  <c r="O121" i="2"/>
  <c r="AW121" i="2" s="1"/>
  <c r="AX121" i="2" s="1"/>
  <c r="O125" i="2"/>
  <c r="AW125" i="2" s="1"/>
  <c r="O133" i="2"/>
  <c r="AW133" i="2" s="1"/>
  <c r="AX133" i="2" s="1"/>
  <c r="O137" i="2"/>
  <c r="AW137" i="2" s="1"/>
  <c r="AX137" i="2" s="1"/>
  <c r="O165" i="2"/>
  <c r="AW165" i="2" s="1"/>
  <c r="M302" i="2"/>
  <c r="M8" i="4" s="1"/>
  <c r="O169" i="2"/>
  <c r="AW169" i="2" s="1"/>
  <c r="O173" i="2"/>
  <c r="AW173" i="2" s="1"/>
  <c r="N303" i="2"/>
  <c r="N9" i="4" s="1"/>
  <c r="O177" i="2"/>
  <c r="AW177" i="2" s="1"/>
  <c r="AX177" i="2" s="1"/>
  <c r="O181" i="2"/>
  <c r="AW181" i="2" s="1"/>
  <c r="O185" i="2"/>
  <c r="AW185" i="2" s="1"/>
  <c r="O189" i="2"/>
  <c r="AW189" i="2" s="1"/>
  <c r="AX189" i="2" s="1"/>
  <c r="O193" i="2"/>
  <c r="AW193" i="2" s="1"/>
  <c r="AX193" i="2" s="1"/>
  <c r="AD301" i="2"/>
  <c r="AG302" i="2"/>
  <c r="U304" i="2"/>
  <c r="O12" i="2"/>
  <c r="AW12" i="2" s="1"/>
  <c r="AX12" i="2" s="1"/>
  <c r="O16" i="2"/>
  <c r="AW16" i="2" s="1"/>
  <c r="AX16" i="2" s="1"/>
  <c r="O20" i="2"/>
  <c r="AW20" i="2" s="1"/>
  <c r="AX20" i="2" s="1"/>
  <c r="O24" i="2"/>
  <c r="AW24" i="2" s="1"/>
  <c r="O28" i="2"/>
  <c r="AW28" i="2" s="1"/>
  <c r="AX28" i="2" s="1"/>
  <c r="O32" i="2"/>
  <c r="AW32" i="2" s="1"/>
  <c r="M298" i="2"/>
  <c r="M4" i="4" s="1"/>
  <c r="O36" i="2"/>
  <c r="AW36" i="2" s="1"/>
  <c r="AX36" i="2" s="1"/>
  <c r="O40" i="2"/>
  <c r="AW40" i="2" s="1"/>
  <c r="AX40" i="2" s="1"/>
  <c r="O44" i="2"/>
  <c r="AW44" i="2" s="1"/>
  <c r="O48" i="2"/>
  <c r="AW48" i="2" s="1"/>
  <c r="AX48" i="2" s="1"/>
  <c r="O52" i="2"/>
  <c r="AW52" i="2" s="1"/>
  <c r="O56" i="2"/>
  <c r="AW56" i="2" s="1"/>
  <c r="AX56" i="2" s="1"/>
  <c r="O60" i="2"/>
  <c r="AW60" i="2" s="1"/>
  <c r="AX60" i="2" s="1"/>
  <c r="O64" i="2"/>
  <c r="AW64" i="2" s="1"/>
  <c r="AX64" i="2" s="1"/>
  <c r="O72" i="2"/>
  <c r="AW72" i="2" s="1"/>
  <c r="AX72" i="2" s="1"/>
  <c r="O76" i="2"/>
  <c r="AW76" i="2" s="1"/>
  <c r="AX76" i="2" s="1"/>
  <c r="O80" i="2"/>
  <c r="AW80" i="2" s="1"/>
  <c r="AX80" i="2" s="1"/>
  <c r="O84" i="2"/>
  <c r="AW84" i="2" s="1"/>
  <c r="AX84" i="2" s="1"/>
  <c r="O88" i="2"/>
  <c r="AW88" i="2" s="1"/>
  <c r="O92" i="2"/>
  <c r="AW92" i="2" s="1"/>
  <c r="AX92" i="2" s="1"/>
  <c r="O96" i="2"/>
  <c r="AW96" i="2" s="1"/>
  <c r="AX96" i="2" s="1"/>
  <c r="O100" i="2"/>
  <c r="AW100" i="2" s="1"/>
  <c r="O104" i="2"/>
  <c r="AW104" i="2" s="1"/>
  <c r="AX104" i="2" s="1"/>
  <c r="O108" i="2"/>
  <c r="AW108" i="2" s="1"/>
  <c r="O112" i="2"/>
  <c r="AW112" i="2" s="1"/>
  <c r="O116" i="2"/>
  <c r="AW116" i="2" s="1"/>
  <c r="AX116" i="2" s="1"/>
  <c r="O120" i="2"/>
  <c r="AW120" i="2" s="1"/>
  <c r="O124" i="2"/>
  <c r="AW124" i="2" s="1"/>
  <c r="AX124" i="2" s="1"/>
  <c r="O128" i="2"/>
  <c r="AW128" i="2" s="1"/>
  <c r="AX128" i="2" s="1"/>
  <c r="O132" i="2"/>
  <c r="AW132" i="2" s="1"/>
  <c r="AX132" i="2" s="1"/>
  <c r="O136" i="2"/>
  <c r="AW136" i="2" s="1"/>
  <c r="O145" i="2"/>
  <c r="AW145" i="2" s="1"/>
  <c r="O149" i="2"/>
  <c r="AW149" i="2" s="1"/>
  <c r="O153" i="2"/>
  <c r="AW153" i="2" s="1"/>
  <c r="AX153" i="2" s="1"/>
  <c r="O157" i="2"/>
  <c r="AW157" i="2" s="1"/>
  <c r="O161" i="2"/>
  <c r="AW161" i="2" s="1"/>
  <c r="AX161" i="2" s="1"/>
  <c r="O164" i="2"/>
  <c r="AW164" i="2" s="1"/>
  <c r="N302" i="2"/>
  <c r="N8" i="4" s="1"/>
  <c r="O168" i="2"/>
  <c r="AW168" i="2" s="1"/>
  <c r="AX168" i="2" s="1"/>
  <c r="O172" i="2"/>
  <c r="AW172" i="2" s="1"/>
  <c r="AX172" i="2" s="1"/>
  <c r="O176" i="2"/>
  <c r="AW176" i="2" s="1"/>
  <c r="O180" i="2"/>
  <c r="AW180" i="2" s="1"/>
  <c r="O184" i="2"/>
  <c r="AW184" i="2" s="1"/>
  <c r="O188" i="2"/>
  <c r="AW188" i="2" s="1"/>
  <c r="O192" i="2"/>
  <c r="AW192" i="2" s="1"/>
  <c r="AX192" i="2" s="1"/>
  <c r="AH317" i="2"/>
  <c r="P23" i="4" s="1"/>
  <c r="AD299" i="2"/>
  <c r="Y317" i="2"/>
  <c r="AA297" i="2"/>
  <c r="O10" i="2"/>
  <c r="AW10" i="2" s="1"/>
  <c r="AX10" i="2" s="1"/>
  <c r="O21" i="2"/>
  <c r="AW21" i="2" s="1"/>
  <c r="O25" i="2"/>
  <c r="AW25" i="2" s="1"/>
  <c r="O29" i="2"/>
  <c r="AW29" i="2" s="1"/>
  <c r="AX29" i="2" s="1"/>
  <c r="O37" i="2"/>
  <c r="AW37" i="2" s="1"/>
  <c r="AX37" i="2" s="1"/>
  <c r="O49" i="2"/>
  <c r="AW49" i="2" s="1"/>
  <c r="AX49" i="2" s="1"/>
  <c r="O61" i="2"/>
  <c r="AW61" i="2" s="1"/>
  <c r="AX61" i="2" s="1"/>
  <c r="O65" i="2"/>
  <c r="AW65" i="2" s="1"/>
  <c r="AX65" i="2" s="1"/>
  <c r="O69" i="2"/>
  <c r="AW69" i="2" s="1"/>
  <c r="O81" i="2"/>
  <c r="AW81" i="2" s="1"/>
  <c r="O85" i="2"/>
  <c r="AW85" i="2" s="1"/>
  <c r="O93" i="2"/>
  <c r="AW93" i="2" s="1"/>
  <c r="O101" i="2"/>
  <c r="AW101" i="2" s="1"/>
  <c r="AX101" i="2" s="1"/>
  <c r="O105" i="2"/>
  <c r="AW105" i="2" s="1"/>
  <c r="AX105" i="2" s="1"/>
  <c r="O109" i="2"/>
  <c r="AW109" i="2" s="1"/>
  <c r="AX109" i="2" s="1"/>
  <c r="O113" i="2"/>
  <c r="AW113" i="2" s="1"/>
  <c r="O129" i="2"/>
  <c r="AW129" i="2" s="1"/>
  <c r="AX129" i="2" s="1"/>
  <c r="J299" i="2"/>
  <c r="J313" i="2"/>
  <c r="Q317" i="2"/>
  <c r="AC317" i="2"/>
  <c r="AG305" i="2"/>
  <c r="X316" i="2"/>
  <c r="O140" i="2"/>
  <c r="AW140" i="2" s="1"/>
  <c r="AX140" i="2" s="1"/>
  <c r="O144" i="2"/>
  <c r="AW144" i="2" s="1"/>
  <c r="O147" i="2"/>
  <c r="AW147" i="2" s="1"/>
  <c r="O151" i="2"/>
  <c r="AW151" i="2" s="1"/>
  <c r="AX151" i="2" s="1"/>
  <c r="O155" i="2"/>
  <c r="AW155" i="2" s="1"/>
  <c r="AX155" i="2" s="1"/>
  <c r="O159" i="2"/>
  <c r="AW159" i="2" s="1"/>
  <c r="AX159" i="2" s="1"/>
  <c r="O163" i="2"/>
  <c r="AW163" i="2" s="1"/>
  <c r="AX163" i="2" s="1"/>
  <c r="N312" i="2"/>
  <c r="N18" i="4" s="1"/>
  <c r="M314" i="2"/>
  <c r="M20" i="4" s="1"/>
  <c r="M315" i="2"/>
  <c r="M21" i="4" s="1"/>
  <c r="O290" i="2"/>
  <c r="AW290" i="2" s="1"/>
  <c r="O294" i="2"/>
  <c r="AW294" i="2" s="1"/>
  <c r="AX294" i="2" s="1"/>
  <c r="V317" i="2"/>
  <c r="R303" i="2"/>
  <c r="AA306" i="2"/>
  <c r="AG306" i="2"/>
  <c r="R308" i="2"/>
  <c r="AA308" i="2"/>
  <c r="AG308" i="2"/>
  <c r="AA310" i="2"/>
  <c r="AG310" i="2"/>
  <c r="R312" i="2"/>
  <c r="AA312" i="2"/>
  <c r="AG312" i="2"/>
  <c r="AD313" i="2"/>
  <c r="U314" i="2"/>
  <c r="AD315" i="2"/>
  <c r="U316" i="2"/>
  <c r="AA307" i="2"/>
  <c r="AG307" i="2"/>
  <c r="AA309" i="2"/>
  <c r="AG309" i="2"/>
  <c r="AA311" i="2"/>
  <c r="AG311" i="2"/>
  <c r="U313" i="2"/>
  <c r="U315" i="2"/>
  <c r="O141" i="2"/>
  <c r="AW141" i="2" s="1"/>
  <c r="AX141" i="2" s="1"/>
  <c r="O148" i="2"/>
  <c r="AW148" i="2" s="1"/>
  <c r="AX148" i="2" s="1"/>
  <c r="O152" i="2"/>
  <c r="AW152" i="2" s="1"/>
  <c r="O156" i="2"/>
  <c r="AW156" i="2" s="1"/>
  <c r="AX156" i="2" s="1"/>
  <c r="O160" i="2"/>
  <c r="AW160" i="2" s="1"/>
  <c r="AX160" i="2" s="1"/>
  <c r="O197" i="2"/>
  <c r="AW197" i="2" s="1"/>
  <c r="AX197" i="2" s="1"/>
  <c r="O201" i="2"/>
  <c r="AW201" i="2" s="1"/>
  <c r="O205" i="2"/>
  <c r="AW205" i="2" s="1"/>
  <c r="O213" i="2"/>
  <c r="AW213" i="2" s="1"/>
  <c r="AX213" i="2" s="1"/>
  <c r="O217" i="2"/>
  <c r="AW217" i="2" s="1"/>
  <c r="M308" i="2"/>
  <c r="M14" i="4" s="1"/>
  <c r="O221" i="2"/>
  <c r="AW221" i="2" s="1"/>
  <c r="AX221" i="2" s="1"/>
  <c r="J309" i="2"/>
  <c r="O225" i="2"/>
  <c r="AW225" i="2" s="1"/>
  <c r="O229" i="2"/>
  <c r="AW229" i="2" s="1"/>
  <c r="O233" i="2"/>
  <c r="AW233" i="2" s="1"/>
  <c r="AX233" i="2" s="1"/>
  <c r="O237" i="2"/>
  <c r="AW237" i="2" s="1"/>
  <c r="AX237" i="2" s="1"/>
  <c r="O244" i="2"/>
  <c r="AW244" i="2" s="1"/>
  <c r="J311" i="2"/>
  <c r="O248" i="2"/>
  <c r="AW248" i="2" s="1"/>
  <c r="AX248" i="2" s="1"/>
  <c r="O252" i="2"/>
  <c r="AW252" i="2" s="1"/>
  <c r="O256" i="2"/>
  <c r="AW256" i="2" s="1"/>
  <c r="O260" i="2"/>
  <c r="AW260" i="2" s="1"/>
  <c r="M312" i="2"/>
  <c r="M18" i="4" s="1"/>
  <c r="O264" i="2"/>
  <c r="AW264" i="2" s="1"/>
  <c r="O268" i="2"/>
  <c r="AW268" i="2" s="1"/>
  <c r="AX268" i="2" s="1"/>
  <c r="O272" i="2"/>
  <c r="AW272" i="2" s="1"/>
  <c r="O275" i="2"/>
  <c r="AW275" i="2" s="1"/>
  <c r="O279" i="2"/>
  <c r="AW279" i="2" s="1"/>
  <c r="J314" i="2"/>
  <c r="O283" i="2"/>
  <c r="AW283" i="2" s="1"/>
  <c r="O287" i="2"/>
  <c r="AW287" i="2" s="1"/>
  <c r="J315" i="2"/>
  <c r="O291" i="2"/>
  <c r="AW291" i="2" s="1"/>
  <c r="T317" i="2"/>
  <c r="Z317" i="2"/>
  <c r="AA317" i="2" s="1"/>
  <c r="R298" i="2"/>
  <c r="X298" i="2"/>
  <c r="R300" i="2"/>
  <c r="X300" i="2"/>
  <c r="X302" i="2"/>
  <c r="AD302" i="2"/>
  <c r="U303" i="2"/>
  <c r="U306" i="2"/>
  <c r="U308" i="2"/>
  <c r="U310" i="2"/>
  <c r="R311" i="2"/>
  <c r="U312" i="2"/>
  <c r="AA313" i="2"/>
  <c r="AG313" i="2"/>
  <c r="AA315" i="2"/>
  <c r="AG315" i="2"/>
  <c r="O5" i="2"/>
  <c r="AW5" i="2" s="1"/>
  <c r="AX5" i="2" s="1"/>
  <c r="O9" i="2"/>
  <c r="AW9" i="2" s="1"/>
  <c r="AX9" i="2" s="1"/>
  <c r="N300" i="2"/>
  <c r="N6" i="4" s="1"/>
  <c r="O68" i="2"/>
  <c r="AW68" i="2" s="1"/>
  <c r="O143" i="2"/>
  <c r="AW143" i="2" s="1"/>
  <c r="N299" i="2"/>
  <c r="N5" i="4" s="1"/>
  <c r="O57" i="2"/>
  <c r="AW57" i="2" s="1"/>
  <c r="AX57" i="2" s="1"/>
  <c r="O4" i="2"/>
  <c r="AW4" i="2" s="1"/>
  <c r="AX4" i="2" s="1"/>
  <c r="O8" i="2"/>
  <c r="AW8" i="2" s="1"/>
  <c r="AX8" i="2" s="1"/>
  <c r="N298" i="2"/>
  <c r="O35" i="2"/>
  <c r="AW35" i="2" s="1"/>
  <c r="AX35" i="2" s="1"/>
  <c r="N301" i="2"/>
  <c r="N7" i="4" s="1"/>
  <c r="O111" i="2"/>
  <c r="AW111" i="2" s="1"/>
  <c r="AX111" i="2" s="1"/>
  <c r="O142" i="2"/>
  <c r="AW142" i="2" s="1"/>
  <c r="AX142" i="2" s="1"/>
  <c r="M306" i="2"/>
  <c r="M12" i="4" s="1"/>
  <c r="D5" i="5" s="1"/>
  <c r="M297" i="2"/>
  <c r="M3" i="4" s="1"/>
  <c r="N305" i="2"/>
  <c r="N11" i="4" s="1"/>
  <c r="O209" i="2"/>
  <c r="AW209" i="2" s="1"/>
  <c r="AX209" i="2" s="1"/>
  <c r="N306" i="2"/>
  <c r="N297" i="2"/>
  <c r="N3" i="4" s="1"/>
  <c r="J304" i="2"/>
  <c r="O196" i="2"/>
  <c r="AW196" i="2" s="1"/>
  <c r="AX196" i="2" s="1"/>
  <c r="O200" i="2"/>
  <c r="AW200" i="2" s="1"/>
  <c r="AX200" i="2" s="1"/>
  <c r="O204" i="2"/>
  <c r="AW204" i="2" s="1"/>
  <c r="O208" i="2"/>
  <c r="AW208" i="2" s="1"/>
  <c r="O212" i="2"/>
  <c r="AW212" i="2" s="1"/>
  <c r="AX212" i="2" s="1"/>
  <c r="N316" i="2"/>
  <c r="N22" i="4" s="1"/>
  <c r="N307" i="2"/>
  <c r="N13" i="4" s="1"/>
  <c r="O216" i="2"/>
  <c r="AW216" i="2" s="1"/>
  <c r="N308" i="2"/>
  <c r="N14" i="4" s="1"/>
  <c r="O220" i="2"/>
  <c r="AW220" i="2" s="1"/>
  <c r="AX220" i="2" s="1"/>
  <c r="M309" i="2"/>
  <c r="M15" i="4" s="1"/>
  <c r="O224" i="2"/>
  <c r="AW224" i="2" s="1"/>
  <c r="AX224" i="2" s="1"/>
  <c r="O228" i="2"/>
  <c r="AW228" i="2" s="1"/>
  <c r="AX228" i="2" s="1"/>
  <c r="O232" i="2"/>
  <c r="AW232" i="2" s="1"/>
  <c r="J310" i="2"/>
  <c r="O236" i="2"/>
  <c r="AW236" i="2" s="1"/>
  <c r="AX236" i="2" s="1"/>
  <c r="O240" i="2"/>
  <c r="AW240" i="2" s="1"/>
  <c r="AX240" i="2" s="1"/>
  <c r="O243" i="2"/>
  <c r="AW243" i="2" s="1"/>
  <c r="AX243" i="2" s="1"/>
  <c r="M311" i="2"/>
  <c r="M17" i="4" s="1"/>
  <c r="O247" i="2"/>
  <c r="AW247" i="2" s="1"/>
  <c r="O251" i="2"/>
  <c r="AW251" i="2" s="1"/>
  <c r="O255" i="2"/>
  <c r="AW255" i="2" s="1"/>
  <c r="AX255" i="2" s="1"/>
  <c r="O259" i="2"/>
  <c r="AW259" i="2" s="1"/>
  <c r="O267" i="2"/>
  <c r="AW267" i="2" s="1"/>
  <c r="O271" i="2"/>
  <c r="AW271" i="2" s="1"/>
  <c r="AE317" i="2"/>
  <c r="AG298" i="2"/>
  <c r="U301" i="2"/>
  <c r="M316" i="2"/>
  <c r="M22" i="4" s="1"/>
  <c r="M307" i="2"/>
  <c r="M13" i="4" s="1"/>
  <c r="J301" i="2"/>
  <c r="M304" i="2"/>
  <c r="M10" i="4" s="1"/>
  <c r="O195" i="2"/>
  <c r="AW195" i="2" s="1"/>
  <c r="AX195" i="2" s="1"/>
  <c r="O199" i="2"/>
  <c r="AW199" i="2" s="1"/>
  <c r="AX199" i="2" s="1"/>
  <c r="O203" i="2"/>
  <c r="AW203" i="2" s="1"/>
  <c r="AX203" i="2" s="1"/>
  <c r="O207" i="2"/>
  <c r="AW207" i="2" s="1"/>
  <c r="AX207" i="2" s="1"/>
  <c r="O211" i="2"/>
  <c r="AW211" i="2" s="1"/>
  <c r="AX211" i="2" s="1"/>
  <c r="O215" i="2"/>
  <c r="AW215" i="2" s="1"/>
  <c r="O219" i="2"/>
  <c r="AW219" i="2" s="1"/>
  <c r="AX219" i="2" s="1"/>
  <c r="N309" i="2"/>
  <c r="N15" i="4" s="1"/>
  <c r="O223" i="2"/>
  <c r="AW223" i="2" s="1"/>
  <c r="O227" i="2"/>
  <c r="AW227" i="2" s="1"/>
  <c r="AX227" i="2" s="1"/>
  <c r="O231" i="2"/>
  <c r="AW231" i="2" s="1"/>
  <c r="AX231" i="2" s="1"/>
  <c r="M310" i="2"/>
  <c r="M16" i="4" s="1"/>
  <c r="O235" i="2"/>
  <c r="AW235" i="2" s="1"/>
  <c r="O239" i="2"/>
  <c r="AW239" i="2" s="1"/>
  <c r="AX239" i="2" s="1"/>
  <c r="O242" i="2"/>
  <c r="AW242" i="2" s="1"/>
  <c r="N311" i="2"/>
  <c r="N17" i="4" s="1"/>
  <c r="O246" i="2"/>
  <c r="AW246" i="2" s="1"/>
  <c r="O250" i="2"/>
  <c r="AW250" i="2" s="1"/>
  <c r="AX250" i="2" s="1"/>
  <c r="O254" i="2"/>
  <c r="AW254" i="2" s="1"/>
  <c r="O258" i="2"/>
  <c r="AW258" i="2" s="1"/>
  <c r="AX258" i="2" s="1"/>
  <c r="O262" i="2"/>
  <c r="AW262" i="2" s="1"/>
  <c r="O266" i="2"/>
  <c r="AW266" i="2" s="1"/>
  <c r="O270" i="2"/>
  <c r="AW270" i="2" s="1"/>
  <c r="M313" i="2"/>
  <c r="M19" i="4" s="1"/>
  <c r="O274" i="2"/>
  <c r="AW274" i="2" s="1"/>
  <c r="N314" i="2"/>
  <c r="N20" i="4" s="1"/>
  <c r="O281" i="2"/>
  <c r="AW281" i="2" s="1"/>
  <c r="AX281" i="2" s="1"/>
  <c r="N315" i="2"/>
  <c r="N21" i="4" s="1"/>
  <c r="O289" i="2"/>
  <c r="AW289" i="2" s="1"/>
  <c r="P317" i="2"/>
  <c r="AG297" i="2"/>
  <c r="U300" i="2"/>
  <c r="AG301" i="2"/>
  <c r="AB317" i="2"/>
  <c r="O2" i="2"/>
  <c r="AW2" i="2" s="1"/>
  <c r="AX2" i="2" s="1"/>
  <c r="J306" i="2"/>
  <c r="J297" i="2"/>
  <c r="M301" i="2"/>
  <c r="M7" i="4" s="1"/>
  <c r="N304" i="2"/>
  <c r="N10" i="4" s="1"/>
  <c r="M305" i="2"/>
  <c r="M11" i="4" s="1"/>
  <c r="O210" i="2"/>
  <c r="AW210" i="2" s="1"/>
  <c r="O214" i="2"/>
  <c r="AW214" i="2" s="1"/>
  <c r="J316" i="2"/>
  <c r="J307" i="2"/>
  <c r="O218" i="2"/>
  <c r="AW218" i="2" s="1"/>
  <c r="J308" i="2"/>
  <c r="O222" i="2"/>
  <c r="AW222" i="2" s="1"/>
  <c r="O226" i="2"/>
  <c r="AW226" i="2" s="1"/>
  <c r="O230" i="2"/>
  <c r="AW230" i="2" s="1"/>
  <c r="O238" i="2"/>
  <c r="AW238" i="2" s="1"/>
  <c r="O241" i="2"/>
  <c r="AW241" i="2" s="1"/>
  <c r="O245" i="2"/>
  <c r="AW245" i="2" s="1"/>
  <c r="O249" i="2"/>
  <c r="AW249" i="2" s="1"/>
  <c r="AX249" i="2" s="1"/>
  <c r="O253" i="2"/>
  <c r="AW253" i="2" s="1"/>
  <c r="O257" i="2"/>
  <c r="AW257" i="2" s="1"/>
  <c r="O261" i="2"/>
  <c r="AW261" i="2" s="1"/>
  <c r="O265" i="2"/>
  <c r="AW265" i="2" s="1"/>
  <c r="AX265" i="2" s="1"/>
  <c r="O269" i="2"/>
  <c r="AW269" i="2" s="1"/>
  <c r="W317" i="2"/>
  <c r="X297" i="2"/>
  <c r="U299" i="2"/>
  <c r="AG300" i="2"/>
  <c r="J305" i="2"/>
  <c r="N313" i="2"/>
  <c r="AD311" i="2"/>
  <c r="R316" i="2"/>
  <c r="AF317" i="2"/>
  <c r="N310" i="2"/>
  <c r="O263" i="2"/>
  <c r="AW263" i="2" s="1"/>
  <c r="AX263" i="2" s="1"/>
  <c r="O273" i="2"/>
  <c r="AW273" i="2" s="1"/>
  <c r="U297" i="2"/>
  <c r="U302" i="2"/>
  <c r="AD304" i="2"/>
  <c r="R305" i="2"/>
  <c r="AD312" i="2"/>
  <c r="O234" i="2"/>
  <c r="AW234" i="2" s="1"/>
  <c r="R297" i="2"/>
  <c r="AD297" i="2"/>
  <c r="AD305" i="2"/>
  <c r="R306" i="2"/>
  <c r="R310" i="2"/>
  <c r="J22" i="4" l="1"/>
  <c r="AY316" i="2"/>
  <c r="AZ316" i="2" s="1"/>
  <c r="J7" i="4"/>
  <c r="AY301" i="2"/>
  <c r="AZ301" i="2" s="1"/>
  <c r="J19" i="4"/>
  <c r="AY313" i="2"/>
  <c r="AZ313" i="2" s="1"/>
  <c r="J17" i="4"/>
  <c r="AY311" i="2"/>
  <c r="AZ311" i="2" s="1"/>
  <c r="J5" i="4"/>
  <c r="AY299" i="2"/>
  <c r="AZ299" i="2" s="1"/>
  <c r="J18" i="4"/>
  <c r="AY312" i="2"/>
  <c r="AZ312" i="2" s="1"/>
  <c r="J16" i="4"/>
  <c r="AY310" i="2"/>
  <c r="AZ310" i="2" s="1"/>
  <c r="J14" i="4"/>
  <c r="AY308" i="2"/>
  <c r="AZ308" i="2" s="1"/>
  <c r="J3" i="4"/>
  <c r="AY297" i="2"/>
  <c r="AZ297" i="2" s="1"/>
  <c r="J20" i="4"/>
  <c r="AY314" i="2"/>
  <c r="AZ314" i="2" s="1"/>
  <c r="J8" i="4"/>
  <c r="AY302" i="2"/>
  <c r="AZ302" i="2" s="1"/>
  <c r="J11" i="4"/>
  <c r="AY305" i="2"/>
  <c r="AZ305" i="2" s="1"/>
  <c r="J13" i="4"/>
  <c r="AY307" i="2"/>
  <c r="AZ307" i="2" s="1"/>
  <c r="J12" i="4"/>
  <c r="C5" i="5" s="1"/>
  <c r="AY306" i="2"/>
  <c r="AZ306" i="2" s="1"/>
  <c r="J10" i="4"/>
  <c r="AY304" i="2"/>
  <c r="AZ304" i="2" s="1"/>
  <c r="J21" i="4"/>
  <c r="AY315" i="2"/>
  <c r="AZ315" i="2" s="1"/>
  <c r="J15" i="4"/>
  <c r="AY309" i="2"/>
  <c r="AZ309" i="2" s="1"/>
  <c r="J4" i="4"/>
  <c r="AY298" i="2"/>
  <c r="AZ298" i="2" s="1"/>
  <c r="J6" i="4"/>
  <c r="AY300" i="2"/>
  <c r="AZ300" i="2" s="1"/>
  <c r="O298" i="2"/>
  <c r="N4" i="4"/>
  <c r="O306" i="2"/>
  <c r="N12" i="4"/>
  <c r="E5" i="5" s="1"/>
  <c r="O310" i="2"/>
  <c r="N16" i="4"/>
  <c r="O313" i="2"/>
  <c r="N19" i="4"/>
  <c r="U317" i="2"/>
  <c r="O315" i="2"/>
  <c r="X317" i="2"/>
  <c r="O299" i="2"/>
  <c r="AD317" i="2"/>
  <c r="R317" i="2"/>
  <c r="O314" i="2"/>
  <c r="O300" i="2"/>
  <c r="O303" i="2"/>
  <c r="O312" i="2"/>
  <c r="O308" i="2"/>
  <c r="O307" i="2"/>
  <c r="O302" i="2"/>
  <c r="O301" i="2"/>
  <c r="N317" i="2"/>
  <c r="N23" i="4" s="1"/>
  <c r="E6" i="5" s="1"/>
  <c r="O297" i="2"/>
  <c r="O311" i="2"/>
  <c r="O309" i="2"/>
  <c r="O316" i="2"/>
  <c r="M317" i="2"/>
  <c r="M23" i="4" s="1"/>
  <c r="D6" i="5" s="1"/>
  <c r="AG317" i="2"/>
  <c r="O304" i="2"/>
  <c r="J317" i="2"/>
  <c r="O305" i="2"/>
  <c r="O7" i="4" l="1"/>
  <c r="AW301" i="2"/>
  <c r="AX301" i="2" s="1"/>
  <c r="R7" i="4" s="1"/>
  <c r="O21" i="4"/>
  <c r="AW315" i="2"/>
  <c r="AX315" i="2" s="1"/>
  <c r="R21" i="4" s="1"/>
  <c r="O17" i="4"/>
  <c r="AW311" i="2"/>
  <c r="AX311" i="2" s="1"/>
  <c r="R17" i="4" s="1"/>
  <c r="O8" i="4"/>
  <c r="AW302" i="2"/>
  <c r="AX302" i="2" s="1"/>
  <c r="R8" i="4" s="1"/>
  <c r="O9" i="4"/>
  <c r="AW303" i="2"/>
  <c r="AX303" i="2" s="1"/>
  <c r="R9" i="4" s="1"/>
  <c r="O16" i="4"/>
  <c r="AW310" i="2"/>
  <c r="AX310" i="2" s="1"/>
  <c r="R16" i="4" s="1"/>
  <c r="O4" i="4"/>
  <c r="AW298" i="2"/>
  <c r="AX298" i="2" s="1"/>
  <c r="R4" i="4" s="1"/>
  <c r="O15" i="4"/>
  <c r="AW309" i="2"/>
  <c r="AX309" i="2" s="1"/>
  <c r="R15" i="4" s="1"/>
  <c r="O3" i="4"/>
  <c r="AW297" i="2"/>
  <c r="AX297" i="2" s="1"/>
  <c r="R3" i="4" s="1"/>
  <c r="O13" i="4"/>
  <c r="AW307" i="2"/>
  <c r="AX307" i="2" s="1"/>
  <c r="R13" i="4" s="1"/>
  <c r="O6" i="4"/>
  <c r="AW300" i="2"/>
  <c r="AX300" i="2" s="1"/>
  <c r="R6" i="4" s="1"/>
  <c r="O5" i="4"/>
  <c r="AW299" i="2"/>
  <c r="AX299" i="2" s="1"/>
  <c r="R5" i="4" s="1"/>
  <c r="O10" i="4"/>
  <c r="AW304" i="2"/>
  <c r="AX304" i="2" s="1"/>
  <c r="R10" i="4" s="1"/>
  <c r="O18" i="4"/>
  <c r="AW312" i="2"/>
  <c r="AX312" i="2" s="1"/>
  <c r="R18" i="4" s="1"/>
  <c r="O11" i="4"/>
  <c r="AW305" i="2"/>
  <c r="AX305" i="2" s="1"/>
  <c r="R11" i="4" s="1"/>
  <c r="J23" i="4"/>
  <c r="C6" i="5" s="1"/>
  <c r="AY317" i="2"/>
  <c r="AZ317" i="2" s="1"/>
  <c r="O22" i="4"/>
  <c r="AW316" i="2"/>
  <c r="AX316" i="2" s="1"/>
  <c r="R22" i="4" s="1"/>
  <c r="O14" i="4"/>
  <c r="AW308" i="2"/>
  <c r="AX308" i="2" s="1"/>
  <c r="R14" i="4" s="1"/>
  <c r="O20" i="4"/>
  <c r="AW314" i="2"/>
  <c r="AX314" i="2" s="1"/>
  <c r="R20" i="4" s="1"/>
  <c r="O19" i="4"/>
  <c r="AW313" i="2"/>
  <c r="AX313" i="2" s="1"/>
  <c r="R19" i="4" s="1"/>
  <c r="O12" i="4"/>
  <c r="F5" i="5" s="1"/>
  <c r="K5" i="5" s="1"/>
  <c r="AW306" i="2"/>
  <c r="AX306" i="2" s="1"/>
  <c r="R12" i="4" s="1"/>
  <c r="O317" i="2"/>
  <c r="O23" i="4" l="1"/>
  <c r="F6" i="5" s="1"/>
  <c r="K6" i="5" s="1"/>
  <c r="AW317" i="2"/>
  <c r="AX317" i="2" s="1"/>
  <c r="R23" i="4" s="1"/>
  <c r="E71" i="1"/>
  <c r="E64" i="1"/>
  <c r="M63" i="1"/>
  <c r="L63" i="1"/>
  <c r="K63" i="1"/>
  <c r="J63" i="1"/>
  <c r="I63" i="1"/>
  <c r="H63" i="1"/>
  <c r="G63" i="1"/>
  <c r="F63" i="1"/>
  <c r="E63" i="1"/>
  <c r="AB61" i="1"/>
  <c r="Z61" i="1"/>
  <c r="Y61" i="1"/>
  <c r="W61" i="1"/>
  <c r="V61" i="1"/>
  <c r="T61" i="1"/>
  <c r="S61" i="1"/>
  <c r="Q61" i="1"/>
  <c r="P61" i="1"/>
  <c r="N61" i="1"/>
  <c r="M61" i="1"/>
  <c r="K61" i="1"/>
  <c r="J61" i="1"/>
  <c r="AB60" i="1"/>
  <c r="Z60" i="1"/>
  <c r="Y60" i="1"/>
  <c r="W60" i="1"/>
  <c r="V60" i="1"/>
  <c r="T60" i="1"/>
  <c r="S60" i="1"/>
  <c r="Q60" i="1"/>
  <c r="P60" i="1"/>
  <c r="N60" i="1"/>
  <c r="M60" i="1"/>
  <c r="K60" i="1"/>
  <c r="J60" i="1"/>
  <c r="AB59" i="1"/>
  <c r="Z59" i="1"/>
  <c r="Y59" i="1"/>
  <c r="W59" i="1"/>
  <c r="V59" i="1"/>
  <c r="T59" i="1"/>
  <c r="S59" i="1"/>
  <c r="Q59" i="1"/>
  <c r="P59" i="1"/>
  <c r="N59" i="1"/>
  <c r="M59" i="1"/>
  <c r="K59" i="1"/>
  <c r="J59" i="1"/>
  <c r="AB58" i="1"/>
  <c r="Z58" i="1"/>
  <c r="Y58" i="1"/>
  <c r="W58" i="1"/>
  <c r="V58" i="1"/>
  <c r="T58" i="1"/>
  <c r="S58" i="1"/>
  <c r="Q58" i="1"/>
  <c r="P58" i="1"/>
  <c r="N58" i="1"/>
  <c r="M58" i="1"/>
  <c r="K58" i="1"/>
  <c r="J58" i="1"/>
  <c r="L58" i="1" s="1"/>
  <c r="AB57" i="1"/>
  <c r="Z57" i="1"/>
  <c r="Y57" i="1"/>
  <c r="W57" i="1"/>
  <c r="V57" i="1"/>
  <c r="T57" i="1"/>
  <c r="S57" i="1"/>
  <c r="Q57" i="1"/>
  <c r="P57" i="1"/>
  <c r="N57" i="1"/>
  <c r="M57" i="1"/>
  <c r="K57" i="1"/>
  <c r="J57" i="1"/>
  <c r="AB56" i="1"/>
  <c r="Z56" i="1"/>
  <c r="Y56" i="1"/>
  <c r="W56" i="1"/>
  <c r="V56" i="1"/>
  <c r="T56" i="1"/>
  <c r="S56" i="1"/>
  <c r="U56" i="1" s="1"/>
  <c r="K69" i="1" s="1"/>
  <c r="Q56" i="1"/>
  <c r="P56" i="1"/>
  <c r="N56" i="1"/>
  <c r="M56" i="1"/>
  <c r="K56" i="1"/>
  <c r="J56" i="1"/>
  <c r="AB55" i="1"/>
  <c r="Z55" i="1"/>
  <c r="Y55" i="1"/>
  <c r="W55" i="1"/>
  <c r="V55" i="1"/>
  <c r="X55" i="1" s="1"/>
  <c r="L68" i="1" s="1"/>
  <c r="T55" i="1"/>
  <c r="S55" i="1"/>
  <c r="Q55" i="1"/>
  <c r="P55" i="1"/>
  <c r="N55" i="1"/>
  <c r="M55" i="1"/>
  <c r="K55" i="1"/>
  <c r="J55" i="1"/>
  <c r="AB54" i="1"/>
  <c r="Z54" i="1"/>
  <c r="Y54" i="1"/>
  <c r="W54" i="1"/>
  <c r="V54" i="1"/>
  <c r="T54" i="1"/>
  <c r="S54" i="1"/>
  <c r="Q54" i="1"/>
  <c r="P54" i="1"/>
  <c r="N54" i="1"/>
  <c r="M54" i="1"/>
  <c r="K54" i="1"/>
  <c r="J54" i="1"/>
  <c r="AB53" i="1"/>
  <c r="Z53" i="1"/>
  <c r="Y53" i="1"/>
  <c r="W53" i="1"/>
  <c r="V53" i="1"/>
  <c r="T53" i="1"/>
  <c r="S53" i="1"/>
  <c r="Q53" i="1"/>
  <c r="P53" i="1"/>
  <c r="N53" i="1"/>
  <c r="M53" i="1"/>
  <c r="K53" i="1"/>
  <c r="J53" i="1"/>
  <c r="AB52" i="1"/>
  <c r="Z52" i="1"/>
  <c r="Y52" i="1"/>
  <c r="AA52" i="1" s="1"/>
  <c r="W52" i="1"/>
  <c r="V52" i="1"/>
  <c r="T52" i="1"/>
  <c r="S52" i="1"/>
  <c r="Q52" i="1"/>
  <c r="P52" i="1"/>
  <c r="N52" i="1"/>
  <c r="M52" i="1"/>
  <c r="K52" i="1"/>
  <c r="J52" i="1"/>
  <c r="AB50" i="1"/>
  <c r="AA50" i="1"/>
  <c r="Z50" i="1"/>
  <c r="Y50" i="1"/>
  <c r="X50" i="1"/>
  <c r="W50" i="1"/>
  <c r="V50" i="1"/>
  <c r="U50" i="1"/>
  <c r="T50" i="1"/>
  <c r="S50" i="1"/>
  <c r="R50" i="1"/>
  <c r="Q50" i="1"/>
  <c r="P50" i="1"/>
  <c r="O50" i="1"/>
  <c r="N50" i="1"/>
  <c r="M50" i="1"/>
  <c r="L50" i="1"/>
  <c r="K50" i="1"/>
  <c r="J50" i="1"/>
  <c r="I50" i="1"/>
  <c r="H50" i="1"/>
  <c r="G50" i="1"/>
  <c r="F50" i="1"/>
  <c r="AG50" i="1" s="1"/>
  <c r="AA48" i="1"/>
  <c r="X48" i="1"/>
  <c r="U48" i="1"/>
  <c r="R48" i="1"/>
  <c r="O48" i="1"/>
  <c r="L48" i="1"/>
  <c r="H48" i="1"/>
  <c r="G48" i="1"/>
  <c r="AA47" i="1"/>
  <c r="X47" i="1"/>
  <c r="U47" i="1"/>
  <c r="R47" i="1"/>
  <c r="O47" i="1"/>
  <c r="L47" i="1"/>
  <c r="H47" i="1"/>
  <c r="G47" i="1"/>
  <c r="AA46" i="1"/>
  <c r="X46" i="1"/>
  <c r="U46" i="1"/>
  <c r="R46" i="1"/>
  <c r="O46" i="1"/>
  <c r="L46" i="1"/>
  <c r="H46" i="1"/>
  <c r="G46" i="1"/>
  <c r="G59" i="1" s="1"/>
  <c r="AA45" i="1"/>
  <c r="X45" i="1"/>
  <c r="U45" i="1"/>
  <c r="R45" i="1"/>
  <c r="O45" i="1"/>
  <c r="L45" i="1"/>
  <c r="H45" i="1"/>
  <c r="G45" i="1"/>
  <c r="G58" i="1" s="1"/>
  <c r="E55" i="1"/>
  <c r="E68" i="1" s="1"/>
  <c r="AA44" i="1"/>
  <c r="X44" i="1"/>
  <c r="U44" i="1"/>
  <c r="R44" i="1"/>
  <c r="O44" i="1"/>
  <c r="L44" i="1"/>
  <c r="H44" i="1"/>
  <c r="G44" i="1"/>
  <c r="AA43" i="1"/>
  <c r="X43" i="1"/>
  <c r="U43" i="1"/>
  <c r="R43" i="1"/>
  <c r="O43" i="1"/>
  <c r="L43" i="1"/>
  <c r="H43" i="1"/>
  <c r="G43" i="1"/>
  <c r="AA42" i="1"/>
  <c r="X42" i="1"/>
  <c r="U42" i="1"/>
  <c r="R42" i="1"/>
  <c r="O42" i="1"/>
  <c r="L42" i="1"/>
  <c r="H42" i="1"/>
  <c r="G42" i="1"/>
  <c r="AA41" i="1"/>
  <c r="X41" i="1"/>
  <c r="U41" i="1"/>
  <c r="R41" i="1"/>
  <c r="O41" i="1"/>
  <c r="L41" i="1"/>
  <c r="H41" i="1"/>
  <c r="G41" i="1"/>
  <c r="AA40" i="1"/>
  <c r="X40" i="1"/>
  <c r="U40" i="1"/>
  <c r="R40" i="1"/>
  <c r="O40" i="1"/>
  <c r="L40" i="1"/>
  <c r="H40" i="1"/>
  <c r="G40" i="1"/>
  <c r="AA39" i="1"/>
  <c r="X39" i="1"/>
  <c r="U39" i="1"/>
  <c r="R39" i="1"/>
  <c r="O39" i="1"/>
  <c r="L39" i="1"/>
  <c r="H39" i="1"/>
  <c r="G39" i="1"/>
  <c r="AA38" i="1"/>
  <c r="X38" i="1"/>
  <c r="U38" i="1"/>
  <c r="R38" i="1"/>
  <c r="O38" i="1"/>
  <c r="L38" i="1"/>
  <c r="H38" i="1"/>
  <c r="G38" i="1"/>
  <c r="AA37" i="1"/>
  <c r="X37" i="1"/>
  <c r="U37" i="1"/>
  <c r="R37" i="1"/>
  <c r="O37" i="1"/>
  <c r="L37" i="1"/>
  <c r="H37" i="1"/>
  <c r="G37" i="1"/>
  <c r="AA36" i="1"/>
  <c r="X36" i="1"/>
  <c r="U36" i="1"/>
  <c r="R36" i="1"/>
  <c r="O36" i="1"/>
  <c r="L36" i="1"/>
  <c r="H36" i="1"/>
  <c r="G36" i="1"/>
  <c r="AA35" i="1"/>
  <c r="X35" i="1"/>
  <c r="U35" i="1"/>
  <c r="R35" i="1"/>
  <c r="O35" i="1"/>
  <c r="L35" i="1"/>
  <c r="H35" i="1"/>
  <c r="G35" i="1"/>
  <c r="AA34" i="1"/>
  <c r="X34" i="1"/>
  <c r="U34" i="1"/>
  <c r="R34" i="1"/>
  <c r="O34" i="1"/>
  <c r="L34" i="1"/>
  <c r="H34" i="1"/>
  <c r="G34" i="1"/>
  <c r="AA33" i="1"/>
  <c r="X33" i="1"/>
  <c r="U33" i="1"/>
  <c r="R33" i="1"/>
  <c r="O33" i="1"/>
  <c r="L33" i="1"/>
  <c r="H33" i="1"/>
  <c r="G33" i="1"/>
  <c r="AA32" i="1"/>
  <c r="X32" i="1"/>
  <c r="U32" i="1"/>
  <c r="R32" i="1"/>
  <c r="O32" i="1"/>
  <c r="L32" i="1"/>
  <c r="H32" i="1"/>
  <c r="G32" i="1"/>
  <c r="AA31" i="1"/>
  <c r="X31" i="1"/>
  <c r="U31" i="1"/>
  <c r="R31" i="1"/>
  <c r="O31" i="1"/>
  <c r="L31" i="1"/>
  <c r="H31" i="1"/>
  <c r="G31" i="1"/>
  <c r="AA30" i="1"/>
  <c r="X30" i="1"/>
  <c r="U30" i="1"/>
  <c r="R30" i="1"/>
  <c r="O30" i="1"/>
  <c r="L30" i="1"/>
  <c r="H30" i="1"/>
  <c r="G30" i="1"/>
  <c r="AA29" i="1"/>
  <c r="X29" i="1"/>
  <c r="U29" i="1"/>
  <c r="R29" i="1"/>
  <c r="O29" i="1"/>
  <c r="L29" i="1"/>
  <c r="H29" i="1"/>
  <c r="H56" i="1" s="1"/>
  <c r="G29" i="1"/>
  <c r="AA28" i="1"/>
  <c r="X28" i="1"/>
  <c r="U28" i="1"/>
  <c r="R28" i="1"/>
  <c r="O28" i="1"/>
  <c r="L28" i="1"/>
  <c r="H28" i="1"/>
  <c r="G28" i="1"/>
  <c r="AA27" i="1"/>
  <c r="X27" i="1"/>
  <c r="U27" i="1"/>
  <c r="R27" i="1"/>
  <c r="O27" i="1"/>
  <c r="L27" i="1"/>
  <c r="H27" i="1"/>
  <c r="H55" i="1" s="1"/>
  <c r="G27" i="1"/>
  <c r="G55" i="1" s="1"/>
  <c r="AA26" i="1"/>
  <c r="X26" i="1"/>
  <c r="U26" i="1"/>
  <c r="R26" i="1"/>
  <c r="O26" i="1"/>
  <c r="L26" i="1"/>
  <c r="H26" i="1"/>
  <c r="G26" i="1"/>
  <c r="AA25" i="1"/>
  <c r="X25" i="1"/>
  <c r="U25" i="1"/>
  <c r="R25" i="1"/>
  <c r="O25" i="1"/>
  <c r="L25" i="1"/>
  <c r="H25" i="1"/>
  <c r="G25" i="1"/>
  <c r="AA24" i="1"/>
  <c r="X24" i="1"/>
  <c r="U24" i="1"/>
  <c r="R24" i="1"/>
  <c r="O24" i="1"/>
  <c r="L24" i="1"/>
  <c r="H24" i="1"/>
  <c r="G24" i="1"/>
  <c r="AA23" i="1"/>
  <c r="X23" i="1"/>
  <c r="U23" i="1"/>
  <c r="R23" i="1"/>
  <c r="O23" i="1"/>
  <c r="L23" i="1"/>
  <c r="H23" i="1"/>
  <c r="G23" i="1"/>
  <c r="AA22" i="1"/>
  <c r="X22" i="1"/>
  <c r="U22" i="1"/>
  <c r="R22" i="1"/>
  <c r="O22" i="1"/>
  <c r="L22" i="1"/>
  <c r="H22" i="1"/>
  <c r="G22" i="1"/>
  <c r="AA21" i="1"/>
  <c r="X21" i="1"/>
  <c r="U21" i="1"/>
  <c r="R21" i="1"/>
  <c r="O21" i="1"/>
  <c r="L21" i="1"/>
  <c r="H21" i="1"/>
  <c r="G21" i="1"/>
  <c r="AA20" i="1"/>
  <c r="X20" i="1"/>
  <c r="U20" i="1"/>
  <c r="R20" i="1"/>
  <c r="O20" i="1"/>
  <c r="L20" i="1"/>
  <c r="H20" i="1"/>
  <c r="G20" i="1"/>
  <c r="AA19" i="1"/>
  <c r="X19" i="1"/>
  <c r="U19" i="1"/>
  <c r="R19" i="1"/>
  <c r="O19" i="1"/>
  <c r="L19" i="1"/>
  <c r="H19" i="1"/>
  <c r="G19" i="1"/>
  <c r="AA18" i="1"/>
  <c r="X18" i="1"/>
  <c r="U18" i="1"/>
  <c r="R18" i="1"/>
  <c r="O18" i="1"/>
  <c r="L18" i="1"/>
  <c r="H18" i="1"/>
  <c r="G18" i="1"/>
  <c r="AA17" i="1"/>
  <c r="X17" i="1"/>
  <c r="U17" i="1"/>
  <c r="R17" i="1"/>
  <c r="O17" i="1"/>
  <c r="L17" i="1"/>
  <c r="H17" i="1"/>
  <c r="G17" i="1"/>
  <c r="AA16" i="1"/>
  <c r="X16" i="1"/>
  <c r="U16" i="1"/>
  <c r="R16" i="1"/>
  <c r="O16" i="1"/>
  <c r="L16" i="1"/>
  <c r="H16" i="1"/>
  <c r="G16" i="1"/>
  <c r="AA15" i="1"/>
  <c r="X15" i="1"/>
  <c r="U15" i="1"/>
  <c r="R15" i="1"/>
  <c r="O15" i="1"/>
  <c r="L15" i="1"/>
  <c r="H15" i="1"/>
  <c r="G15" i="1"/>
  <c r="AA14" i="1"/>
  <c r="X14" i="1"/>
  <c r="U14" i="1"/>
  <c r="R14" i="1"/>
  <c r="O14" i="1"/>
  <c r="L14" i="1"/>
  <c r="H14" i="1"/>
  <c r="G14" i="1"/>
  <c r="AA13" i="1"/>
  <c r="X13" i="1"/>
  <c r="U13" i="1"/>
  <c r="R13" i="1"/>
  <c r="O13" i="1"/>
  <c r="L13" i="1"/>
  <c r="H13" i="1"/>
  <c r="G13" i="1"/>
  <c r="AA12" i="1"/>
  <c r="X12" i="1"/>
  <c r="U12" i="1"/>
  <c r="R12" i="1"/>
  <c r="O12" i="1"/>
  <c r="L12" i="1"/>
  <c r="H12" i="1"/>
  <c r="G12" i="1"/>
  <c r="AA11" i="1"/>
  <c r="X11" i="1"/>
  <c r="U11" i="1"/>
  <c r="R11" i="1"/>
  <c r="O11" i="1"/>
  <c r="L11" i="1"/>
  <c r="H11" i="1"/>
  <c r="G11" i="1"/>
  <c r="AA10" i="1"/>
  <c r="X10" i="1"/>
  <c r="U10" i="1"/>
  <c r="R10" i="1"/>
  <c r="O10" i="1"/>
  <c r="L10" i="1"/>
  <c r="H10" i="1"/>
  <c r="G10" i="1"/>
  <c r="AA9" i="1"/>
  <c r="X9" i="1"/>
  <c r="U9" i="1"/>
  <c r="R9" i="1"/>
  <c r="O9" i="1"/>
  <c r="L9" i="1"/>
  <c r="H9" i="1"/>
  <c r="G9" i="1"/>
  <c r="AA8" i="1"/>
  <c r="X8" i="1"/>
  <c r="U8" i="1"/>
  <c r="R8" i="1"/>
  <c r="O8" i="1"/>
  <c r="L8" i="1"/>
  <c r="H8" i="1"/>
  <c r="G8" i="1"/>
  <c r="AA7" i="1"/>
  <c r="X7" i="1"/>
  <c r="U7" i="1"/>
  <c r="R7" i="1"/>
  <c r="O7" i="1"/>
  <c r="L7" i="1"/>
  <c r="H7" i="1"/>
  <c r="G7" i="1"/>
  <c r="AA6" i="1"/>
  <c r="X6" i="1"/>
  <c r="U6" i="1"/>
  <c r="R6" i="1"/>
  <c r="O6" i="1"/>
  <c r="L6" i="1"/>
  <c r="H6" i="1"/>
  <c r="G6" i="1"/>
  <c r="AA5" i="1"/>
  <c r="X5" i="1"/>
  <c r="U5" i="1"/>
  <c r="R5" i="1"/>
  <c r="O5" i="1"/>
  <c r="L5" i="1"/>
  <c r="H5" i="1"/>
  <c r="G5" i="1"/>
  <c r="AA4" i="1"/>
  <c r="X4" i="1"/>
  <c r="U4" i="1"/>
  <c r="R4" i="1"/>
  <c r="O4" i="1"/>
  <c r="L4" i="1"/>
  <c r="H4" i="1"/>
  <c r="G4" i="1"/>
  <c r="AA3" i="1"/>
  <c r="X3" i="1"/>
  <c r="U3" i="1"/>
  <c r="R3" i="1"/>
  <c r="O3" i="1"/>
  <c r="L3" i="1"/>
  <c r="H3" i="1"/>
  <c r="G3" i="1"/>
  <c r="AA2" i="1"/>
  <c r="X2" i="1"/>
  <c r="U2" i="1"/>
  <c r="R2" i="1"/>
  <c r="O2" i="1"/>
  <c r="L2" i="1"/>
  <c r="H2" i="1"/>
  <c r="G2" i="1"/>
  <c r="R52" i="1" l="1"/>
  <c r="J65" i="1" s="1"/>
  <c r="AA54" i="1"/>
  <c r="M67" i="1" s="1"/>
  <c r="X58" i="1"/>
  <c r="AA53" i="1"/>
  <c r="I6" i="1"/>
  <c r="AK6" i="1" s="1"/>
  <c r="AL6" i="1" s="1"/>
  <c r="I2" i="1"/>
  <c r="AK2" i="1" s="1"/>
  <c r="AL2" i="1" s="1"/>
  <c r="I23" i="1"/>
  <c r="AK23" i="1" s="1"/>
  <c r="AL23" i="1" s="1"/>
  <c r="I3" i="1"/>
  <c r="AK3" i="1" s="1"/>
  <c r="AL3" i="1" s="1"/>
  <c r="I8" i="1"/>
  <c r="AK8" i="1" s="1"/>
  <c r="AL8" i="1" s="1"/>
  <c r="I46" i="1"/>
  <c r="AK46" i="1" s="1"/>
  <c r="I48" i="1"/>
  <c r="AK48" i="1" s="1"/>
  <c r="AL48" i="1" s="1"/>
  <c r="U55" i="1"/>
  <c r="AA55" i="1"/>
  <c r="L57" i="1"/>
  <c r="H70" i="1" s="1"/>
  <c r="AA59" i="1"/>
  <c r="R61" i="1"/>
  <c r="J74" i="1" s="1"/>
  <c r="I10" i="1"/>
  <c r="AK10" i="1" s="1"/>
  <c r="AL10" i="1" s="1"/>
  <c r="I11" i="1"/>
  <c r="AK11" i="1" s="1"/>
  <c r="AL11" i="1" s="1"/>
  <c r="I20" i="1"/>
  <c r="AK20" i="1" s="1"/>
  <c r="AL20" i="1" s="1"/>
  <c r="I25" i="1"/>
  <c r="AK25" i="1" s="1"/>
  <c r="AL25" i="1" s="1"/>
  <c r="I26" i="1"/>
  <c r="AK26" i="1" s="1"/>
  <c r="AL26" i="1" s="1"/>
  <c r="I28" i="1"/>
  <c r="AK28" i="1" s="1"/>
  <c r="AL28" i="1" s="1"/>
  <c r="I31" i="1"/>
  <c r="AK31" i="1" s="1"/>
  <c r="AL31" i="1" s="1"/>
  <c r="I32" i="1"/>
  <c r="AK32" i="1" s="1"/>
  <c r="AL32" i="1" s="1"/>
  <c r="I34" i="1"/>
  <c r="AK34" i="1" s="1"/>
  <c r="I35" i="1"/>
  <c r="AK35" i="1" s="1"/>
  <c r="AL35" i="1" s="1"/>
  <c r="I36" i="1"/>
  <c r="AK36" i="1" s="1"/>
  <c r="AL36" i="1" s="1"/>
  <c r="I40" i="1"/>
  <c r="AK40" i="1" s="1"/>
  <c r="AL40" i="1" s="1"/>
  <c r="I41" i="1"/>
  <c r="AK41" i="1" s="1"/>
  <c r="AL41" i="1" s="1"/>
  <c r="I44" i="1"/>
  <c r="AK44" i="1" s="1"/>
  <c r="AL44" i="1" s="1"/>
  <c r="L55" i="1"/>
  <c r="I14" i="1"/>
  <c r="AK14" i="1" s="1"/>
  <c r="AL14" i="1" s="1"/>
  <c r="I19" i="1"/>
  <c r="AK19" i="1" s="1"/>
  <c r="AL19" i="1" s="1"/>
  <c r="I13" i="1"/>
  <c r="AK13" i="1" s="1"/>
  <c r="AL13" i="1" s="1"/>
  <c r="I15" i="1"/>
  <c r="AK15" i="1" s="1"/>
  <c r="AL15" i="1" s="1"/>
  <c r="I17" i="1"/>
  <c r="AK17" i="1" s="1"/>
  <c r="AL17" i="1" s="1"/>
  <c r="I21" i="1"/>
  <c r="AK21" i="1" s="1"/>
  <c r="AL21" i="1" s="1"/>
  <c r="I37" i="1"/>
  <c r="AK37" i="1" s="1"/>
  <c r="AL37" i="1" s="1"/>
  <c r="I43" i="1"/>
  <c r="AK43" i="1" s="1"/>
  <c r="AL43" i="1" s="1"/>
  <c r="L53" i="1"/>
  <c r="R53" i="1"/>
  <c r="O54" i="1"/>
  <c r="I67" i="1" s="1"/>
  <c r="O56" i="1"/>
  <c r="I69" i="1" s="1"/>
  <c r="O60" i="1"/>
  <c r="I73" i="1" s="1"/>
  <c r="U60" i="1"/>
  <c r="K73" i="1" s="1"/>
  <c r="I12" i="1"/>
  <c r="AK12" i="1" s="1"/>
  <c r="AL12" i="1" s="1"/>
  <c r="I16" i="1"/>
  <c r="AK16" i="1" s="1"/>
  <c r="AL16" i="1" s="1"/>
  <c r="I18" i="1"/>
  <c r="AK18" i="1" s="1"/>
  <c r="AL18" i="1" s="1"/>
  <c r="I5" i="1"/>
  <c r="AK5" i="1" s="1"/>
  <c r="AL5" i="1" s="1"/>
  <c r="O52" i="1"/>
  <c r="I65" i="1" s="1"/>
  <c r="U52" i="1"/>
  <c r="K65" i="1" s="1"/>
  <c r="R55" i="1"/>
  <c r="J68" i="1" s="1"/>
  <c r="O57" i="1"/>
  <c r="U57" i="1"/>
  <c r="AA57" i="1"/>
  <c r="M70" i="1" s="1"/>
  <c r="R59" i="1"/>
  <c r="J72" i="1" s="1"/>
  <c r="O61" i="1"/>
  <c r="AA61" i="1"/>
  <c r="X54" i="1"/>
  <c r="L67" i="1" s="1"/>
  <c r="R56" i="1"/>
  <c r="J69" i="1" s="1"/>
  <c r="X56" i="1"/>
  <c r="L69" i="1" s="1"/>
  <c r="R57" i="1"/>
  <c r="O58" i="1"/>
  <c r="I71" i="1" s="1"/>
  <c r="U58" i="1"/>
  <c r="K71" i="1" s="1"/>
  <c r="U59" i="1"/>
  <c r="K72" i="1" s="1"/>
  <c r="I47" i="1"/>
  <c r="AK47" i="1" s="1"/>
  <c r="AL47" i="1" s="1"/>
  <c r="L52" i="1"/>
  <c r="H65" i="1" s="1"/>
  <c r="X53" i="1"/>
  <c r="AA56" i="1"/>
  <c r="M69" i="1" s="1"/>
  <c r="X57" i="1"/>
  <c r="AA60" i="1"/>
  <c r="M73" i="1" s="1"/>
  <c r="I55" i="1"/>
  <c r="AK55" i="1" s="1"/>
  <c r="AL55" i="1" s="1"/>
  <c r="H7" i="4" s="1"/>
  <c r="E56" i="1"/>
  <c r="E69" i="1" s="1"/>
  <c r="I4" i="1"/>
  <c r="AK4" i="1" s="1"/>
  <c r="G53" i="1"/>
  <c r="E54" i="1"/>
  <c r="E67" i="1" s="1"/>
  <c r="I24" i="1"/>
  <c r="AK24" i="1" s="1"/>
  <c r="AL24" i="1" s="1"/>
  <c r="I27" i="1"/>
  <c r="AK27" i="1" s="1"/>
  <c r="AL27" i="1" s="1"/>
  <c r="I30" i="1"/>
  <c r="AK30" i="1" s="1"/>
  <c r="AL30" i="1" s="1"/>
  <c r="E59" i="1"/>
  <c r="E72" i="1" s="1"/>
  <c r="O53" i="1"/>
  <c r="I66" i="1" s="1"/>
  <c r="U54" i="1"/>
  <c r="L56" i="1"/>
  <c r="R58" i="1"/>
  <c r="O59" i="1"/>
  <c r="I72" i="1" s="1"/>
  <c r="L60" i="1"/>
  <c r="H73" i="1" s="1"/>
  <c r="R60" i="1"/>
  <c r="J73" i="1" s="1"/>
  <c r="H54" i="1"/>
  <c r="I7" i="1"/>
  <c r="AK7" i="1" s="1"/>
  <c r="AL7" i="1" s="1"/>
  <c r="H53" i="1"/>
  <c r="I22" i="1"/>
  <c r="AK22" i="1" s="1"/>
  <c r="AL22" i="1" s="1"/>
  <c r="I33" i="1"/>
  <c r="AK33" i="1" s="1"/>
  <c r="AL33" i="1" s="1"/>
  <c r="I38" i="1"/>
  <c r="AK38" i="1" s="1"/>
  <c r="AL38" i="1" s="1"/>
  <c r="H57" i="1"/>
  <c r="I42" i="1"/>
  <c r="AK42" i="1" s="1"/>
  <c r="AL42" i="1" s="1"/>
  <c r="L54" i="1"/>
  <c r="H67" i="1" s="1"/>
  <c r="X60" i="1"/>
  <c r="L73" i="1" s="1"/>
  <c r="E60" i="1"/>
  <c r="E73" i="1" s="1"/>
  <c r="E61" i="1"/>
  <c r="E74" i="1" s="1"/>
  <c r="E52" i="1"/>
  <c r="E65" i="1" s="1"/>
  <c r="E53" i="1"/>
  <c r="E66" i="1" s="1"/>
  <c r="I9" i="1"/>
  <c r="AK9" i="1" s="1"/>
  <c r="AL9" i="1" s="1"/>
  <c r="G60" i="1"/>
  <c r="G61" i="1"/>
  <c r="G52" i="1"/>
  <c r="H60" i="1"/>
  <c r="H61" i="1"/>
  <c r="H52" i="1"/>
  <c r="G56" i="1"/>
  <c r="I56" i="1" s="1"/>
  <c r="AK56" i="1" s="1"/>
  <c r="AL56" i="1" s="1"/>
  <c r="H8" i="4" s="1"/>
  <c r="I29" i="1"/>
  <c r="AK29" i="1" s="1"/>
  <c r="AL29" i="1" s="1"/>
  <c r="G54" i="1"/>
  <c r="G68" i="1"/>
  <c r="M66" i="1"/>
  <c r="I74" i="1"/>
  <c r="G57" i="1"/>
  <c r="I39" i="1"/>
  <c r="AK39" i="1" s="1"/>
  <c r="AL39" i="1" s="1"/>
  <c r="M72" i="1"/>
  <c r="H58" i="1"/>
  <c r="I58" i="1" s="1"/>
  <c r="AK58" i="1" s="1"/>
  <c r="AL58" i="1" s="1"/>
  <c r="H10" i="4" s="1"/>
  <c r="I45" i="1"/>
  <c r="AK45" i="1" s="1"/>
  <c r="AL45" i="1" s="1"/>
  <c r="H59" i="1"/>
  <c r="I59" i="1" s="1"/>
  <c r="AK59" i="1" s="1"/>
  <c r="AL59" i="1" s="1"/>
  <c r="H11" i="4" s="1"/>
  <c r="J66" i="1"/>
  <c r="L66" i="1"/>
  <c r="K67" i="1"/>
  <c r="I70" i="1"/>
  <c r="K70" i="1"/>
  <c r="E57" i="1"/>
  <c r="E70" i="1" s="1"/>
  <c r="M65" i="1"/>
  <c r="K68" i="1"/>
  <c r="M68" i="1"/>
  <c r="H68" i="1"/>
  <c r="H69" i="1"/>
  <c r="J71" i="1"/>
  <c r="J70" i="1"/>
  <c r="L71" i="1"/>
  <c r="H66" i="1"/>
  <c r="L70" i="1"/>
  <c r="H71" i="1"/>
  <c r="M74" i="1"/>
  <c r="O55" i="1"/>
  <c r="X59" i="1"/>
  <c r="L61" i="1"/>
  <c r="U61" i="1"/>
  <c r="X52" i="1"/>
  <c r="U53" i="1"/>
  <c r="R54" i="1"/>
  <c r="AA58" i="1"/>
  <c r="L59" i="1"/>
  <c r="X61" i="1"/>
  <c r="I57" i="1" l="1"/>
  <c r="I54" i="1"/>
  <c r="AK54" i="1" s="1"/>
  <c r="AL54" i="1" s="1"/>
  <c r="H6" i="4" s="1"/>
  <c r="I53" i="1"/>
  <c r="I52" i="1"/>
  <c r="I61" i="1"/>
  <c r="M71" i="1"/>
  <c r="J67" i="1"/>
  <c r="H74" i="1"/>
  <c r="I60" i="1"/>
  <c r="AK60" i="1" s="1"/>
  <c r="AL60" i="1" s="1"/>
  <c r="H12" i="4" s="1"/>
  <c r="K74" i="1"/>
  <c r="K66" i="1"/>
  <c r="L72" i="1"/>
  <c r="G71" i="1"/>
  <c r="L74" i="1"/>
  <c r="G69" i="1"/>
  <c r="H72" i="1"/>
  <c r="L65" i="1"/>
  <c r="I68" i="1"/>
  <c r="G72" i="1"/>
  <c r="G67" i="1"/>
  <c r="G74" i="1" l="1"/>
  <c r="AK61" i="1"/>
  <c r="AL61" i="1" s="1"/>
  <c r="H13" i="4" s="1"/>
  <c r="G65" i="1"/>
  <c r="AK52" i="1"/>
  <c r="AL52" i="1" s="1"/>
  <c r="H4" i="4" s="1"/>
  <c r="G70" i="1"/>
  <c r="AK57" i="1"/>
  <c r="AL57" i="1" s="1"/>
  <c r="H9" i="4" s="1"/>
  <c r="G66" i="1"/>
  <c r="AK53" i="1"/>
  <c r="AL53" i="1" s="1"/>
  <c r="H5" i="4" s="1"/>
  <c r="G73" i="1"/>
</calcChain>
</file>

<file path=xl/sharedStrings.xml><?xml version="1.0" encoding="utf-8"?>
<sst xmlns="http://schemas.openxmlformats.org/spreadsheetml/2006/main" count="9927" uniqueCount="1984">
  <si>
    <t>HSE Area</t>
  </si>
  <si>
    <t>CHO</t>
  </si>
  <si>
    <t>Health Region</t>
  </si>
  <si>
    <t>Hospital Group</t>
  </si>
  <si>
    <t>Total Eligible</t>
  </si>
  <si>
    <t>Total Vaccinated</t>
  </si>
  <si>
    <t xml:space="preserve">% Uptake Total </t>
  </si>
  <si>
    <t>Eligible Management &amp; Administration</t>
  </si>
  <si>
    <t>Vaccinated Management &amp; Administration</t>
  </si>
  <si>
    <t>% Uptake Management &amp; Administration</t>
  </si>
  <si>
    <t>Eligible Medical &amp; Dental</t>
  </si>
  <si>
    <t>Vaccinated Medical &amp; Dental</t>
  </si>
  <si>
    <t>% Uptake Medical &amp; Dental</t>
  </si>
  <si>
    <t>Eligible Health &amp; SocialCare</t>
  </si>
  <si>
    <t>Vaccinated Health &amp; SocialCare</t>
  </si>
  <si>
    <t>% Uptake Health &amp; SocialCare</t>
  </si>
  <si>
    <t>Eligible Nursing</t>
  </si>
  <si>
    <t>Vaccinated Nursing</t>
  </si>
  <si>
    <t>% Uptake Nursing</t>
  </si>
  <si>
    <t>Eligible General Support</t>
  </si>
  <si>
    <t>Vaccinated General Support</t>
  </si>
  <si>
    <t>% Uptake General Support</t>
  </si>
  <si>
    <t>Eligible Other Patient &amp; ClientCare</t>
  </si>
  <si>
    <t>Vaccinated Other Patient &amp; ClientCare</t>
  </si>
  <si>
    <t>% Uptake Other Patient &amp; ClientCare</t>
  </si>
  <si>
    <t>Other VaccinatedStaff Not On HR payroll</t>
  </si>
  <si>
    <t>DateCreated</t>
  </si>
  <si>
    <t>DateData</t>
  </si>
  <si>
    <t>Record_ID</t>
  </si>
  <si>
    <t>H24</t>
  </si>
  <si>
    <t>H18</t>
  </si>
  <si>
    <t>H05</t>
  </si>
  <si>
    <t>H11</t>
  </si>
  <si>
    <t>H19</t>
  </si>
  <si>
    <t>H27</t>
  </si>
  <si>
    <t>H28</t>
  </si>
  <si>
    <t>H36</t>
  </si>
  <si>
    <t>H16</t>
  </si>
  <si>
    <t>H35</t>
  </si>
  <si>
    <t>NE01</t>
  </si>
  <si>
    <t>H03</t>
  </si>
  <si>
    <t>H08</t>
  </si>
  <si>
    <t>H37</t>
  </si>
  <si>
    <t>H10</t>
  </si>
  <si>
    <t>H22</t>
  </si>
  <si>
    <t>H48</t>
  </si>
  <si>
    <t>H17</t>
  </si>
  <si>
    <t>H12</t>
  </si>
  <si>
    <t>H09</t>
  </si>
  <si>
    <t>H46</t>
  </si>
  <si>
    <t>H39</t>
  </si>
  <si>
    <t>H26</t>
  </si>
  <si>
    <t>H23</t>
  </si>
  <si>
    <t>H21</t>
  </si>
  <si>
    <t>H29</t>
  </si>
  <si>
    <t>H30</t>
  </si>
  <si>
    <t>H44</t>
  </si>
  <si>
    <t>H52</t>
  </si>
  <si>
    <t>H47</t>
  </si>
  <si>
    <t>H53</t>
  </si>
  <si>
    <t>H50A</t>
  </si>
  <si>
    <t>H50</t>
  </si>
  <si>
    <t>H49</t>
  </si>
  <si>
    <t>H56</t>
  </si>
  <si>
    <t>H57</t>
  </si>
  <si>
    <t>H45</t>
  </si>
  <si>
    <t>H60</t>
  </si>
  <si>
    <t>H62</t>
  </si>
  <si>
    <t>H61</t>
  </si>
  <si>
    <t>H40</t>
  </si>
  <si>
    <t>H42</t>
  </si>
  <si>
    <t>H58</t>
  </si>
  <si>
    <t>H63</t>
  </si>
  <si>
    <t>P01</t>
  </si>
  <si>
    <t>H78</t>
  </si>
  <si>
    <t>H79</t>
  </si>
  <si>
    <t>No. Hospitals</t>
  </si>
  <si>
    <t>Children's Health Ireland, Total</t>
  </si>
  <si>
    <t>-</t>
  </si>
  <si>
    <t>Dublin Midlands (TCD), Total</t>
  </si>
  <si>
    <t>Dublin North East (RCSI), Total</t>
  </si>
  <si>
    <t>Ireland East (UCD),  Total</t>
  </si>
  <si>
    <t>Midwest (UL), Total</t>
  </si>
  <si>
    <t>South/South West (UCC), Total</t>
  </si>
  <si>
    <t>West/North West (Saolta UHG; NUIG), Total</t>
  </si>
  <si>
    <t>Other</t>
  </si>
  <si>
    <t>Private, Total</t>
  </si>
  <si>
    <t>Total excl private</t>
  </si>
  <si>
    <t>Total incl private</t>
  </si>
  <si>
    <t>Children's Health Ireland</t>
  </si>
  <si>
    <t>Dublin Midlands (TCD)</t>
  </si>
  <si>
    <t>Dublin North East (RCSI)</t>
  </si>
  <si>
    <t>Ireland East (UCD)</t>
  </si>
  <si>
    <t>Midwest (UL)</t>
  </si>
  <si>
    <t>South/South West (UCC)</t>
  </si>
  <si>
    <t>West/North West (Saolta UHG; NUIG)</t>
  </si>
  <si>
    <t>Private</t>
  </si>
  <si>
    <t>Name of Public Residential Care Unit</t>
  </si>
  <si>
    <t>Address1</t>
  </si>
  <si>
    <t>EirCode</t>
  </si>
  <si>
    <t>CCA Code</t>
  </si>
  <si>
    <t>CCA Code_1</t>
  </si>
  <si>
    <t>HSE County</t>
  </si>
  <si>
    <t>HSE Region</t>
  </si>
  <si>
    <t>HSE/Non-HSE</t>
  </si>
  <si>
    <t>HSE CHO</t>
  </si>
  <si>
    <t xml:space="preserve"> % Uptake Total</t>
  </si>
  <si>
    <t>StaffVaccinationPolicy</t>
  </si>
  <si>
    <t>Facility_HSE/Non-HSE</t>
  </si>
  <si>
    <t>Facility Type</t>
  </si>
  <si>
    <t>Max Bed No.</t>
  </si>
  <si>
    <t>Creation Date</t>
  </si>
  <si>
    <t>Data Collection Date</t>
  </si>
  <si>
    <t>Record No.</t>
  </si>
  <si>
    <t>LTCF registration</t>
  </si>
  <si>
    <t>819082</t>
  </si>
  <si>
    <t>Arus Breffni Nursing Unit</t>
  </si>
  <si>
    <t>Manorhamilton</t>
  </si>
  <si>
    <t>F91Y264</t>
  </si>
  <si>
    <t>SO/LM</t>
  </si>
  <si>
    <t>Leitrim</t>
  </si>
  <si>
    <t>HSE NORTH WEST</t>
  </si>
  <si>
    <t>HSE-NW</t>
  </si>
  <si>
    <t>Y</t>
  </si>
  <si>
    <t>CHO 1</t>
  </si>
  <si>
    <t>Yes</t>
  </si>
  <si>
    <t>HSE funded/staffed/managed</t>
  </si>
  <si>
    <t>Elderly</t>
  </si>
  <si>
    <t>28/02/2022</t>
  </si>
  <si>
    <t>868554</t>
  </si>
  <si>
    <t>Falcarragh Community Hospital</t>
  </si>
  <si>
    <t>Ballyconnell</t>
  </si>
  <si>
    <t>F92AY61</t>
  </si>
  <si>
    <t>DL</t>
  </si>
  <si>
    <t>Donegal</t>
  </si>
  <si>
    <t>No</t>
  </si>
  <si>
    <t>02/03/2022</t>
  </si>
  <si>
    <t>677934</t>
  </si>
  <si>
    <t>Ballinamore Nursing Unit</t>
  </si>
  <si>
    <t>The Line</t>
  </si>
  <si>
    <t>N41XC92</t>
  </si>
  <si>
    <t>09/12/2021</t>
  </si>
  <si>
    <t>766980</t>
  </si>
  <si>
    <t>Dungloe Community Hospital</t>
  </si>
  <si>
    <t>Gweedore Road</t>
  </si>
  <si>
    <t>F94Y326</t>
  </si>
  <si>
    <t>30/11/2021</t>
  </si>
  <si>
    <t>066004</t>
  </si>
  <si>
    <t>Killybegs Community Hospital</t>
  </si>
  <si>
    <t>Donegal Road</t>
  </si>
  <si>
    <t>F94PK84</t>
  </si>
  <si>
    <t>24/03/2022</t>
  </si>
  <si>
    <t>942568</t>
  </si>
  <si>
    <t>SLIGO ADULT MENTAL HEALTH SERVICES</t>
  </si>
  <si>
    <t>Sligo University Hospital</t>
  </si>
  <si>
    <t>F91H684</t>
  </si>
  <si>
    <t>Sligo</t>
  </si>
  <si>
    <t>Mental Health</t>
  </si>
  <si>
    <t>768427</t>
  </si>
  <si>
    <t>Sliabh Glas Community Group Home</t>
  </si>
  <si>
    <t>Carnamuggagh Upper</t>
  </si>
  <si>
    <t>F92HPN2</t>
  </si>
  <si>
    <t>Intellectual Disability</t>
  </si>
  <si>
    <t>618715</t>
  </si>
  <si>
    <t>Park House A&amp;B - SRU</t>
  </si>
  <si>
    <t>F94K7E8</t>
  </si>
  <si>
    <t>22/03/2022</t>
  </si>
  <si>
    <t>079776</t>
  </si>
  <si>
    <t>St Joseph's Community Hospital</t>
  </si>
  <si>
    <t>Mullindrait</t>
  </si>
  <si>
    <t>F93FCR6</t>
  </si>
  <si>
    <t>10/12/2021</t>
  </si>
  <si>
    <t>Acute Mental Unit, Sligo University Hospital</t>
  </si>
  <si>
    <t>The Mall, Sligo</t>
  </si>
  <si>
    <t>F91H04C</t>
  </si>
  <si>
    <t>Area F</t>
  </si>
  <si>
    <t>849881</t>
  </si>
  <si>
    <t>St. John's Community Hospital</t>
  </si>
  <si>
    <t>Ballytivnan Road</t>
  </si>
  <si>
    <t>F91H224</t>
  </si>
  <si>
    <t>396378</t>
  </si>
  <si>
    <t>Rowanfield House</t>
  </si>
  <si>
    <t>F94KP02</t>
  </si>
  <si>
    <t>645988</t>
  </si>
  <si>
    <t>Arus Carolan Nursing Unit</t>
  </si>
  <si>
    <t>Castle Street</t>
  </si>
  <si>
    <t>N41R9T3</t>
  </si>
  <si>
    <t>01/12/2021</t>
  </si>
  <si>
    <t>606064</t>
  </si>
  <si>
    <t>Linden House</t>
  </si>
  <si>
    <t>Keash Road</t>
  </si>
  <si>
    <t>F56P293</t>
  </si>
  <si>
    <t>256108</t>
  </si>
  <si>
    <t>Ballyduff Park</t>
  </si>
  <si>
    <t>25 Ballyduff</t>
  </si>
  <si>
    <t>F93W865</t>
  </si>
  <si>
    <t>081274</t>
  </si>
  <si>
    <t>Ballyshannon Community Nursing Unit</t>
  </si>
  <si>
    <t>Rock Road</t>
  </si>
  <si>
    <t>F94P782</t>
  </si>
  <si>
    <t>03/03/2022</t>
  </si>
  <si>
    <t>517162</t>
  </si>
  <si>
    <t>St Patrick's Community Hospital</t>
  </si>
  <si>
    <t>Summerhill</t>
  </si>
  <si>
    <t>N41P897</t>
  </si>
  <si>
    <t>25/02/2022</t>
  </si>
  <si>
    <t>775722</t>
  </si>
  <si>
    <t>Carndonagh Community Hospital</t>
  </si>
  <si>
    <t>Derry Road</t>
  </si>
  <si>
    <t>F93EW7T</t>
  </si>
  <si>
    <t>319223</t>
  </si>
  <si>
    <t>Ramelton Community Hospital</t>
  </si>
  <si>
    <t>Back Road</t>
  </si>
  <si>
    <t>F92PX58</t>
  </si>
  <si>
    <t>478746</t>
  </si>
  <si>
    <t>Donegal Community Hospital</t>
  </si>
  <si>
    <t>Drumlonagher</t>
  </si>
  <si>
    <t>F94V670</t>
  </si>
  <si>
    <t>293936</t>
  </si>
  <si>
    <t>Buncrana Community Hospital</t>
  </si>
  <si>
    <t>Maginn Avenue</t>
  </si>
  <si>
    <t>F93X225</t>
  </si>
  <si>
    <t>24/11/2021</t>
  </si>
  <si>
    <t>134604</t>
  </si>
  <si>
    <t>Castlecourt</t>
  </si>
  <si>
    <t>Castlecourt House</t>
  </si>
  <si>
    <t>F91C6C4</t>
  </si>
  <si>
    <t>166810</t>
  </si>
  <si>
    <t>Cleary House SRU</t>
  </si>
  <si>
    <t>Knocknamona, Leterkenny</t>
  </si>
  <si>
    <t>F92KW18</t>
  </si>
  <si>
    <t>24/02/2022</t>
  </si>
  <si>
    <t>620572</t>
  </si>
  <si>
    <t>Riverwalk Respite House</t>
  </si>
  <si>
    <t>James Connolly Memorial Hospital</t>
  </si>
  <si>
    <t>F93KF99</t>
  </si>
  <si>
    <t>904450</t>
  </si>
  <si>
    <t>Benbulben Lodge</t>
  </si>
  <si>
    <t>Cooladrummon Upper</t>
  </si>
  <si>
    <t>F91R578</t>
  </si>
  <si>
    <t>587844</t>
  </si>
  <si>
    <t>Manderely Lodge</t>
  </si>
  <si>
    <t>Cathedral Road</t>
  </si>
  <si>
    <t>H12X232</t>
  </si>
  <si>
    <t>CN/MN</t>
  </si>
  <si>
    <t>Cavan</t>
  </si>
  <si>
    <t>HSE NORTH EAST</t>
  </si>
  <si>
    <t>HSE-NE</t>
  </si>
  <si>
    <t>440217</t>
  </si>
  <si>
    <t>Sullivan Centre</t>
  </si>
  <si>
    <t>H12N274</t>
  </si>
  <si>
    <t>13/12/2021</t>
  </si>
  <si>
    <t>073224</t>
  </si>
  <si>
    <t>Saint Davnet's Hospital</t>
  </si>
  <si>
    <t>Blackwater House</t>
  </si>
  <si>
    <t>H18VY66</t>
  </si>
  <si>
    <t>Monaghan</t>
  </si>
  <si>
    <t>537610</t>
  </si>
  <si>
    <t>Virginia Community Health Centre</t>
  </si>
  <si>
    <t>Dublin Road</t>
  </si>
  <si>
    <t>A82AH29</t>
  </si>
  <si>
    <t>595740</t>
  </si>
  <si>
    <t>Corlurgan Community Home</t>
  </si>
  <si>
    <t>Corlurgan</t>
  </si>
  <si>
    <t>H12XK63</t>
  </si>
  <si>
    <t>634920</t>
  </si>
  <si>
    <t>Lisdarn Lodge</t>
  </si>
  <si>
    <t>Cavan General Hospital</t>
  </si>
  <si>
    <t>H12Y7W1</t>
  </si>
  <si>
    <t>07/12/2021</t>
  </si>
  <si>
    <t>Acute Psychiatric Unit</t>
  </si>
  <si>
    <t>Cavan General Hospital, Lisdarn, Cavan</t>
  </si>
  <si>
    <t>H12N889</t>
  </si>
  <si>
    <t>17/12/2021</t>
  </si>
  <si>
    <t>638638</t>
  </si>
  <si>
    <t>St. Mary's Residential Centre</t>
  </si>
  <si>
    <t>Bree</t>
  </si>
  <si>
    <t>A75TD61</t>
  </si>
  <si>
    <t>08/12/2021</t>
  </si>
  <si>
    <t>338545</t>
  </si>
  <si>
    <t>Áras Ronáin Community Nursing Unit</t>
  </si>
  <si>
    <t>Arus Ronain</t>
  </si>
  <si>
    <t>H91NX90</t>
  </si>
  <si>
    <t>G</t>
  </si>
  <si>
    <t>Galway</t>
  </si>
  <si>
    <t>HSE WEST</t>
  </si>
  <si>
    <t>HSE-W</t>
  </si>
  <si>
    <t>CHO 2</t>
  </si>
  <si>
    <t>01/11/2021</t>
  </si>
  <si>
    <t>083155</t>
  </si>
  <si>
    <t>Aras Mhuire Community Nursing Unit</t>
  </si>
  <si>
    <t>H54A373</t>
  </si>
  <si>
    <t>463438</t>
  </si>
  <si>
    <t>The Birches</t>
  </si>
  <si>
    <t>Centre 2 - Aras Attracta</t>
  </si>
  <si>
    <t>F12R704</t>
  </si>
  <si>
    <t>MO</t>
  </si>
  <si>
    <t>Mayo</t>
  </si>
  <si>
    <t>058146</t>
  </si>
  <si>
    <t>D'Alton Community Nursing Unit</t>
  </si>
  <si>
    <t>Convent Road</t>
  </si>
  <si>
    <t>F12TN30</t>
  </si>
  <si>
    <t>208329</t>
  </si>
  <si>
    <t>Saint Joseph's District Hospital</t>
  </si>
  <si>
    <t>Mercy Road</t>
  </si>
  <si>
    <t>F26PP92</t>
  </si>
  <si>
    <t>046280</t>
  </si>
  <si>
    <t>St Brendan's Community Nursing Unit</t>
  </si>
  <si>
    <t>Lake Road</t>
  </si>
  <si>
    <t>H62ND89</t>
  </si>
  <si>
    <t>716916</t>
  </si>
  <si>
    <t>St. Fionnan's Community Nursing Unit</t>
  </si>
  <si>
    <t>The Points</t>
  </si>
  <si>
    <t>F28C996</t>
  </si>
  <si>
    <t>974361</t>
  </si>
  <si>
    <t>Merlin Park Community Nursing Unit 5&amp;6</t>
  </si>
  <si>
    <t>H91TY80</t>
  </si>
  <si>
    <t>435435</t>
  </si>
  <si>
    <t>Aras Mhathair Phoil</t>
  </si>
  <si>
    <t>Knockroe</t>
  </si>
  <si>
    <t>F45X891</t>
  </si>
  <si>
    <t>RN</t>
  </si>
  <si>
    <t>Roscommon</t>
  </si>
  <si>
    <t>835167</t>
  </si>
  <si>
    <t>Ballinasloe Community Nursing Unit</t>
  </si>
  <si>
    <t>Creagh Road</t>
  </si>
  <si>
    <t>H53P2E2</t>
  </si>
  <si>
    <t>959481</t>
  </si>
  <si>
    <t>Áras Deirbhle Community Nursing Unit</t>
  </si>
  <si>
    <t>Belmullet Community Hospital</t>
  </si>
  <si>
    <t>F26K1H9</t>
  </si>
  <si>
    <t>816012</t>
  </si>
  <si>
    <t>St Anne's Community Nursing Unit</t>
  </si>
  <si>
    <t>Westport Road</t>
  </si>
  <si>
    <t>H71VE89</t>
  </si>
  <si>
    <t>536798</t>
  </si>
  <si>
    <t>Sacred Heart Hospital &amp; Care Home</t>
  </si>
  <si>
    <t>Golf Links Road</t>
  </si>
  <si>
    <t>F42W866</t>
  </si>
  <si>
    <t>936192</t>
  </si>
  <si>
    <t>An Coillín</t>
  </si>
  <si>
    <t>F23H744</t>
  </si>
  <si>
    <t>266091</t>
  </si>
  <si>
    <t>Teach Aisling</t>
  </si>
  <si>
    <t>F23R528</t>
  </si>
  <si>
    <t>244150</t>
  </si>
  <si>
    <t>Plunkett Community Nursing Unit</t>
  </si>
  <si>
    <t>Elphin Street</t>
  </si>
  <si>
    <t>F52HN88</t>
  </si>
  <si>
    <t>552774</t>
  </si>
  <si>
    <t>Âras Mhic Dara Community Nursing Unit</t>
  </si>
  <si>
    <t>Aras Mhic Dara</t>
  </si>
  <si>
    <t>H91AE16</t>
  </si>
  <si>
    <t>331973</t>
  </si>
  <si>
    <t>Swinford District Hospital</t>
  </si>
  <si>
    <t>F12K229</t>
  </si>
  <si>
    <t>402024</t>
  </si>
  <si>
    <t>The Mac Bride Community Nursing Unit</t>
  </si>
  <si>
    <t>Saint Mary's Crescent</t>
  </si>
  <si>
    <t>F28XF79</t>
  </si>
  <si>
    <t>970639</t>
  </si>
  <si>
    <t>Clifden District Hospital</t>
  </si>
  <si>
    <t>Hospital Road</t>
  </si>
  <si>
    <t>H71YV83</t>
  </si>
  <si>
    <t>973463</t>
  </si>
  <si>
    <t>Sacred Heart Hospital Castlebar</t>
  </si>
  <si>
    <t>Pontoon Road</t>
  </si>
  <si>
    <t>F23XV38</t>
  </si>
  <si>
    <t>451596</t>
  </si>
  <si>
    <t>St. Augustine's Community Nursing Unit</t>
  </si>
  <si>
    <t>F26XN53</t>
  </si>
  <si>
    <t>837130</t>
  </si>
  <si>
    <t>Cois Mhara</t>
  </si>
  <si>
    <t>Cois Mara</t>
  </si>
  <si>
    <t>V95PT7E</t>
  </si>
  <si>
    <t>CE</t>
  </si>
  <si>
    <t>Clare</t>
  </si>
  <si>
    <t>HSE MIDWEST</t>
  </si>
  <si>
    <t>HSE-MW</t>
  </si>
  <si>
    <t>CHO 3</t>
  </si>
  <si>
    <t>716671</t>
  </si>
  <si>
    <t>Community Hospital of the Assumption</t>
  </si>
  <si>
    <t>Castlemeadows</t>
  </si>
  <si>
    <t>E41YN59</t>
  </si>
  <si>
    <t>TN</t>
  </si>
  <si>
    <t>Tipperary North</t>
  </si>
  <si>
    <t>304830</t>
  </si>
  <si>
    <t>Regina House Community Nursing Unit</t>
  </si>
  <si>
    <t>Regina House</t>
  </si>
  <si>
    <t>V15NH28</t>
  </si>
  <si>
    <t>289427</t>
  </si>
  <si>
    <t>St. Camillus' Community Hospital</t>
  </si>
  <si>
    <t>Shelbourne Road</t>
  </si>
  <si>
    <t>V945V24</t>
  </si>
  <si>
    <t>LK</t>
  </si>
  <si>
    <t>Limerick</t>
  </si>
  <si>
    <t>03/01/2022</t>
  </si>
  <si>
    <t>947495</t>
  </si>
  <si>
    <t>St. Ita's Community Hospital</t>
  </si>
  <si>
    <t>Newcastle West</t>
  </si>
  <si>
    <t>V42HD66</t>
  </si>
  <si>
    <t>367743</t>
  </si>
  <si>
    <t>Dean Maxwell Community Nursing Unit</t>
  </si>
  <si>
    <t>Roscrea</t>
  </si>
  <si>
    <t>E53NX53</t>
  </si>
  <si>
    <t>909493</t>
  </si>
  <si>
    <t>Raheen Community Hospital</t>
  </si>
  <si>
    <t>Tuamgraney</t>
  </si>
  <si>
    <t>V94AE71</t>
  </si>
  <si>
    <t>19/11/2021</t>
  </si>
  <si>
    <t>310282</t>
  </si>
  <si>
    <t>St. Joseph's Hospital</t>
  </si>
  <si>
    <t>Lifford Road</t>
  </si>
  <si>
    <t>V95RT99</t>
  </si>
  <si>
    <t>09/03/2022</t>
  </si>
  <si>
    <t>663661</t>
  </si>
  <si>
    <t>Orchard Grove</t>
  </si>
  <si>
    <t>V95YY18</t>
  </si>
  <si>
    <t>544670</t>
  </si>
  <si>
    <t>Orchard Lodge</t>
  </si>
  <si>
    <t>Stewart Street</t>
  </si>
  <si>
    <t>V15HP23</t>
  </si>
  <si>
    <t>272122</t>
  </si>
  <si>
    <t>Cappahard Lodge</t>
  </si>
  <si>
    <t>Cappahard Lodge Nursing Home</t>
  </si>
  <si>
    <t>V95CR29</t>
  </si>
  <si>
    <t>274362</t>
  </si>
  <si>
    <t>Ardrealt House</t>
  </si>
  <si>
    <t>Ard Realt, Carrignagat</t>
  </si>
  <si>
    <t>P75X997</t>
  </si>
  <si>
    <t>WC</t>
  </si>
  <si>
    <t>Cork</t>
  </si>
  <si>
    <t>HSE SOUTH</t>
  </si>
  <si>
    <t>HSE-S</t>
  </si>
  <si>
    <t>CHO 4</t>
  </si>
  <si>
    <t/>
  </si>
  <si>
    <t>20/02/2022</t>
  </si>
  <si>
    <t>726366</t>
  </si>
  <si>
    <t>Saint. Catherine's, Killarden House</t>
  </si>
  <si>
    <t>Killarden House Day Centre, Rathass</t>
  </si>
  <si>
    <t>V92NX94</t>
  </si>
  <si>
    <t>KY</t>
  </si>
  <si>
    <t>Kerry</t>
  </si>
  <si>
    <t>843728</t>
  </si>
  <si>
    <t>Killarney Community Hospitals (Fuschia,  Hawthorn and Heather Wards)</t>
  </si>
  <si>
    <t>Saint Margaret's Road</t>
  </si>
  <si>
    <t>V93EH42</t>
  </si>
  <si>
    <t>220406</t>
  </si>
  <si>
    <t>Writers Grove</t>
  </si>
  <si>
    <t>Listowel Community Hospital</t>
  </si>
  <si>
    <t>V31DP02</t>
  </si>
  <si>
    <t>789521</t>
  </si>
  <si>
    <t>Gougane Barra House</t>
  </si>
  <si>
    <t>Western Road, Mardyke</t>
  </si>
  <si>
    <t>T12H36R</t>
  </si>
  <si>
    <t>NSL</t>
  </si>
  <si>
    <t>426297</t>
  </si>
  <si>
    <t>Cherryfield House</t>
  </si>
  <si>
    <t>V93EFY2</t>
  </si>
  <si>
    <t>516127</t>
  </si>
  <si>
    <t>Teach an Churaim</t>
  </si>
  <si>
    <t>Teach An Churaim</t>
  </si>
  <si>
    <t>P51K582</t>
  </si>
  <si>
    <t>046983</t>
  </si>
  <si>
    <t>Kenmare Community Nursing Unit</t>
  </si>
  <si>
    <t>Kenmare</t>
  </si>
  <si>
    <t>V93AW24</t>
  </si>
  <si>
    <t>571829</t>
  </si>
  <si>
    <t>St Josephs Unit, Listowel Community Hospital</t>
  </si>
  <si>
    <t>V31RF79</t>
  </si>
  <si>
    <t>120508</t>
  </si>
  <si>
    <t>Carraig Mór Centre</t>
  </si>
  <si>
    <t>An Charraig Mhór</t>
  </si>
  <si>
    <t>T23VF82</t>
  </si>
  <si>
    <t>471914</t>
  </si>
  <si>
    <t>Midleton Community Hospital</t>
  </si>
  <si>
    <t>The Green</t>
  </si>
  <si>
    <t>P25DT96</t>
  </si>
  <si>
    <t>03/12/2021</t>
  </si>
  <si>
    <t>450094</t>
  </si>
  <si>
    <t>Macroom Community Hospital</t>
  </si>
  <si>
    <t>Saint. Coleman's House Hostel</t>
  </si>
  <si>
    <t>P12AX83</t>
  </si>
  <si>
    <t>406404</t>
  </si>
  <si>
    <t>West County Cork 2</t>
  </si>
  <si>
    <t>Teach Cairde</t>
  </si>
  <si>
    <t>P85WK68</t>
  </si>
  <si>
    <t>280578</t>
  </si>
  <si>
    <t>Centre for Mental Health Care &amp; Recovery</t>
  </si>
  <si>
    <t>Bantry</t>
  </si>
  <si>
    <t>P75DX93</t>
  </si>
  <si>
    <t>22/02/2022</t>
  </si>
  <si>
    <t>905310</t>
  </si>
  <si>
    <t>St Joseph's Unit</t>
  </si>
  <si>
    <t>Carrignagat</t>
  </si>
  <si>
    <t>30/12/2021</t>
  </si>
  <si>
    <t>St. Colman’s House</t>
  </si>
  <si>
    <t>Macroom, Co. Cork</t>
  </si>
  <si>
    <t>P12PY60</t>
  </si>
  <si>
    <t>386591</t>
  </si>
  <si>
    <t>Caherciveen Community Hospital</t>
  </si>
  <si>
    <t>Saint Anne's Hospital</t>
  </si>
  <si>
    <t>V23PW84</t>
  </si>
  <si>
    <t>216379</t>
  </si>
  <si>
    <t>Mercy University Hospital</t>
  </si>
  <si>
    <t>Saint. Michael's Unit,</t>
  </si>
  <si>
    <t>T12WE28</t>
  </si>
  <si>
    <t>488028</t>
  </si>
  <si>
    <t>Unit 1 St Stephen's Hospital</t>
  </si>
  <si>
    <t>Unit 8</t>
  </si>
  <si>
    <t>T45VK40</t>
  </si>
  <si>
    <t>NC</t>
  </si>
  <si>
    <t>835600</t>
  </si>
  <si>
    <t>Clonakilty Community Hospital</t>
  </si>
  <si>
    <t>P85K160</t>
  </si>
  <si>
    <t>172309</t>
  </si>
  <si>
    <t>Ballincollig Community Nursing Unit</t>
  </si>
  <si>
    <t>Murphy's Barracks</t>
  </si>
  <si>
    <t>P31PT10</t>
  </si>
  <si>
    <t>20/11/2021</t>
  </si>
  <si>
    <t>457062</t>
  </si>
  <si>
    <t>Castletownbere Community Hospital</t>
  </si>
  <si>
    <t>Derrymihan West</t>
  </si>
  <si>
    <t>P75PW81</t>
  </si>
  <si>
    <t>869803</t>
  </si>
  <si>
    <t>Garnish Guest House</t>
  </si>
  <si>
    <t>GARNISH HOUSE</t>
  </si>
  <si>
    <t>T12XH90</t>
  </si>
  <si>
    <t>068039</t>
  </si>
  <si>
    <t>Cois Abhainn Residential Centre</t>
  </si>
  <si>
    <t>Greencloyne</t>
  </si>
  <si>
    <t>P36Y525</t>
  </si>
  <si>
    <t>776552</t>
  </si>
  <si>
    <t>Kanturk Community Hospital</t>
  </si>
  <si>
    <t>Hospital Hill</t>
  </si>
  <si>
    <t>P51PT61</t>
  </si>
  <si>
    <t>St Mary's PCC, Bakers Road, Gurranebraher</t>
  </si>
  <si>
    <t>Gurranebraher</t>
  </si>
  <si>
    <t>T23V09X</t>
  </si>
  <si>
    <t>670423</t>
  </si>
  <si>
    <t>St. Catherine's Unit, South Lee Mental Health Services , St. Finbarr's Hospital, Douglas Road, Cork</t>
  </si>
  <si>
    <t>St. Finbarr's Hospital, Douglas Road, Cork</t>
  </si>
  <si>
    <t>T12XH60</t>
  </si>
  <si>
    <t>371696</t>
  </si>
  <si>
    <t>Tralee Community Nursing Unit</t>
  </si>
  <si>
    <t>Killerisk</t>
  </si>
  <si>
    <t>V92YC82</t>
  </si>
  <si>
    <t>02/12/2021</t>
  </si>
  <si>
    <t>440019</t>
  </si>
  <si>
    <t>Heather House Community Nursing Unit</t>
  </si>
  <si>
    <t>Saint Mary's Health Campus</t>
  </si>
  <si>
    <t>T23FFX9</t>
  </si>
  <si>
    <t>090863</t>
  </si>
  <si>
    <t>Adult Mental Health Unit,  South Lee Mental Health Services, Cork University Hospital, Wilton, Cork</t>
  </si>
  <si>
    <t>Cork University Hospital, Wilton, Cork</t>
  </si>
  <si>
    <t>T12E8YV</t>
  </si>
  <si>
    <t>540283</t>
  </si>
  <si>
    <t>Bandon Community Hospital</t>
  </si>
  <si>
    <t>Hospital Lane</t>
  </si>
  <si>
    <t>P72W564</t>
  </si>
  <si>
    <t>22/11/2021</t>
  </si>
  <si>
    <t>797892</t>
  </si>
  <si>
    <t>Youghal Community Hospital</t>
  </si>
  <si>
    <t>Upper Cork Hill</t>
  </si>
  <si>
    <t>P36HX95</t>
  </si>
  <si>
    <t>15/12/2021</t>
  </si>
  <si>
    <t>St. Finbarr's Hospital</t>
  </si>
  <si>
    <t>Douglas Road</t>
  </si>
  <si>
    <t>562582</t>
  </si>
  <si>
    <t>Inchileigh</t>
  </si>
  <si>
    <t>P51TV27</t>
  </si>
  <si>
    <t>23/11/2021</t>
  </si>
  <si>
    <t>572932</t>
  </si>
  <si>
    <t>Fermoy Community Hospital</t>
  </si>
  <si>
    <t>Saint Patrick's Community Hospital</t>
  </si>
  <si>
    <t>P61H582</t>
  </si>
  <si>
    <t>15/03/2022</t>
  </si>
  <si>
    <t>088297</t>
  </si>
  <si>
    <t>HSE SAINT RAPHAEL'S CENTRE, Kilcoran, East Cork</t>
  </si>
  <si>
    <t>Kilcoran</t>
  </si>
  <si>
    <t>P36C596</t>
  </si>
  <si>
    <t>799575</t>
  </si>
  <si>
    <t>Farranlea Road Community Nursing Unit</t>
  </si>
  <si>
    <t>Farranlea Road</t>
  </si>
  <si>
    <t>T12E959</t>
  </si>
  <si>
    <t>14/01/2022</t>
  </si>
  <si>
    <t>309385</t>
  </si>
  <si>
    <t>St. Gabriel's Community Hospital</t>
  </si>
  <si>
    <t xml:space="preserve">Schull Community Hospital </t>
  </si>
  <si>
    <t>P81NT97</t>
  </si>
  <si>
    <t>South Lee Mental Health Services-Acute+Community , Cork University Hospital, Wilton, Cork</t>
  </si>
  <si>
    <t>Perrott House/Saol Nua, Skibbereen Community Hospital</t>
  </si>
  <si>
    <t>Coolnagurrane</t>
  </si>
  <si>
    <t>P81E279</t>
  </si>
  <si>
    <t>956565</t>
  </si>
  <si>
    <t>Droumleigh Resource Centre</t>
  </si>
  <si>
    <t>Droumleigh</t>
  </si>
  <si>
    <t>P75VP89</t>
  </si>
  <si>
    <t>975559</t>
  </si>
  <si>
    <t>Ospideal Pobal Chorca Dhuibhne (West Kerry Community Hospital)</t>
  </si>
  <si>
    <t xml:space="preserve">West Kerry Community Hospital </t>
  </si>
  <si>
    <t>V92PF65</t>
  </si>
  <si>
    <t>521060</t>
  </si>
  <si>
    <t>Cope Midleton</t>
  </si>
  <si>
    <t>Broomfield</t>
  </si>
  <si>
    <t>P25YD93</t>
  </si>
  <si>
    <t>118819</t>
  </si>
  <si>
    <t>65 Beechwood</t>
  </si>
  <si>
    <t>Beechwood Nursing Home</t>
  </si>
  <si>
    <t>R93Y660</t>
  </si>
  <si>
    <t>CW/KK</t>
  </si>
  <si>
    <t>Carlow</t>
  </si>
  <si>
    <t>HSE SOUTH EAST</t>
  </si>
  <si>
    <t>HSE-SE</t>
  </si>
  <si>
    <t>CHO 5</t>
  </si>
  <si>
    <t>499772</t>
  </si>
  <si>
    <t>Glenville Crisis House</t>
  </si>
  <si>
    <t>Garryshane House</t>
  </si>
  <si>
    <t>E91D667</t>
  </si>
  <si>
    <t>TS</t>
  </si>
  <si>
    <t>Tipperary South</t>
  </si>
  <si>
    <t>Riverchapel House, St Aidans Day Care Centre</t>
  </si>
  <si>
    <t>11 Riverchapel Road, Riverchapel</t>
  </si>
  <si>
    <t>Y25WE24</t>
  </si>
  <si>
    <t>WX</t>
  </si>
  <si>
    <t>Wexford</t>
  </si>
  <si>
    <t>888330</t>
  </si>
  <si>
    <t>Gorey District Hospital</t>
  </si>
  <si>
    <t>Gorey</t>
  </si>
  <si>
    <t>Y25KX86</t>
  </si>
  <si>
    <t>746074</t>
  </si>
  <si>
    <t>Abbeygale House</t>
  </si>
  <si>
    <t>Farnogue Residential Healthcare Unit</t>
  </si>
  <si>
    <t>Y35HK84</t>
  </si>
  <si>
    <t>02/01/2022</t>
  </si>
  <si>
    <t>847993</t>
  </si>
  <si>
    <t>Castlecomer District Hospital</t>
  </si>
  <si>
    <t>Donaguile</t>
  </si>
  <si>
    <t>R95A5XC</t>
  </si>
  <si>
    <t>Kilkenny</t>
  </si>
  <si>
    <t>11/03/2022</t>
  </si>
  <si>
    <t>455037</t>
  </si>
  <si>
    <t>Cluain Arann Welfare Home &amp; Community Nursing Unit</t>
  </si>
  <si>
    <t>Carronreddy</t>
  </si>
  <si>
    <t>E34H563</t>
  </si>
  <si>
    <t>252490</t>
  </si>
  <si>
    <t>Sacred Heart Hospital Carlow</t>
  </si>
  <si>
    <t>Old Dublin Road</t>
  </si>
  <si>
    <t>R93V825</t>
  </si>
  <si>
    <t>952086</t>
  </si>
  <si>
    <t>Mount Sion</t>
  </si>
  <si>
    <t>Murgasty Road</t>
  </si>
  <si>
    <t>E34DP11</t>
  </si>
  <si>
    <t>Group Homes</t>
  </si>
  <si>
    <t>Ardnore, Atlantis, 34 Riverside Drive, 27 Beechpark, 28 Beechpark, Kilkenny</t>
  </si>
  <si>
    <t>990385</t>
  </si>
  <si>
    <t>Teach Saoirse</t>
  </si>
  <si>
    <t>Killnamanagh</t>
  </si>
  <si>
    <t>Y25X085</t>
  </si>
  <si>
    <t>744209</t>
  </si>
  <si>
    <t>Saint Teresa's Hospital</t>
  </si>
  <si>
    <t>Mountanglesby</t>
  </si>
  <si>
    <t>E21Y447</t>
  </si>
  <si>
    <t>204512</t>
  </si>
  <si>
    <t>Summerhill House</t>
  </si>
  <si>
    <t>Y21V0H6</t>
  </si>
  <si>
    <t>885018</t>
  </si>
  <si>
    <t>New Houghton Hospital</t>
  </si>
  <si>
    <t>Y34K744</t>
  </si>
  <si>
    <t>382975</t>
  </si>
  <si>
    <t>St John's Community Hospital</t>
  </si>
  <si>
    <t>Munster Hill</t>
  </si>
  <si>
    <t>Y21N902</t>
  </si>
  <si>
    <t>825625</t>
  </si>
  <si>
    <t>Rivendale Residence</t>
  </si>
  <si>
    <t>Kileen, Crossabeg, Co. Wexford</t>
  </si>
  <si>
    <t>Y35D594</t>
  </si>
  <si>
    <t>316116</t>
  </si>
  <si>
    <t>St Columba's Hospital</t>
  </si>
  <si>
    <t>Thomastown</t>
  </si>
  <si>
    <t>R95YY96</t>
  </si>
  <si>
    <t>141091</t>
  </si>
  <si>
    <t>Greenbanks Crisis House</t>
  </si>
  <si>
    <t>Athy Road</t>
  </si>
  <si>
    <t>R93Y2V0</t>
  </si>
  <si>
    <t>646350</t>
  </si>
  <si>
    <t>Haywood Lodge</t>
  </si>
  <si>
    <t>Heywood Road</t>
  </si>
  <si>
    <t>E91NV91</t>
  </si>
  <si>
    <t>608471</t>
  </si>
  <si>
    <t>Cashel Residential Older Persons Services</t>
  </si>
  <si>
    <t>Our Lady's Campus</t>
  </si>
  <si>
    <t>E25P407</t>
  </si>
  <si>
    <t>449043</t>
  </si>
  <si>
    <t>Cois Cuain</t>
  </si>
  <si>
    <t>Kilrane</t>
  </si>
  <si>
    <t>Y35WY2D</t>
  </si>
  <si>
    <t>604039</t>
  </si>
  <si>
    <t>Ard na Deise</t>
  </si>
  <si>
    <t>Ard Na Ndeise</t>
  </si>
  <si>
    <t>X91C5FK</t>
  </si>
  <si>
    <t>WD</t>
  </si>
  <si>
    <t>Waterford</t>
  </si>
  <si>
    <t>717821</t>
  </si>
  <si>
    <t>Lorica Our Lady's Hospital</t>
  </si>
  <si>
    <t>William Street</t>
  </si>
  <si>
    <t>E25YC99</t>
  </si>
  <si>
    <t>425146</t>
  </si>
  <si>
    <t>Dungarvan Community Hospital</t>
  </si>
  <si>
    <t>Springmount</t>
  </si>
  <si>
    <t>X35T048</t>
  </si>
  <si>
    <t>947167</t>
  </si>
  <si>
    <t>56 Westlands</t>
  </si>
  <si>
    <t>Saint Senan's</t>
  </si>
  <si>
    <t>Y35V9D2</t>
  </si>
  <si>
    <t>Courtview/Mountgomery</t>
  </si>
  <si>
    <t>District Hospital Carlow</t>
  </si>
  <si>
    <t>Unknown</t>
  </si>
  <si>
    <t>144757</t>
  </si>
  <si>
    <t>Renua</t>
  </si>
  <si>
    <t>Cashel, Co. Tipperary</t>
  </si>
  <si>
    <t>E25AN88</t>
  </si>
  <si>
    <t>12/12/2021</t>
  </si>
  <si>
    <t>Farnogue</t>
  </si>
  <si>
    <t>Selskar</t>
  </si>
  <si>
    <t>581934</t>
  </si>
  <si>
    <t>Birchwood</t>
  </si>
  <si>
    <t>Ballybogan Lower</t>
  </si>
  <si>
    <t>Y35R889</t>
  </si>
  <si>
    <t>535371</t>
  </si>
  <si>
    <t>58 Westlands</t>
  </si>
  <si>
    <t>Y35HT62</t>
  </si>
  <si>
    <t>047409</t>
  </si>
  <si>
    <t>Saint Canice’s Hospital</t>
  </si>
  <si>
    <t>Saint Gabriel’s Ward,</t>
  </si>
  <si>
    <t>R95P231</t>
  </si>
  <si>
    <t>239033</t>
  </si>
  <si>
    <t>Damien House</t>
  </si>
  <si>
    <t>Clonmel</t>
  </si>
  <si>
    <t>E91PR83</t>
  </si>
  <si>
    <t>474052</t>
  </si>
  <si>
    <t>Millview House</t>
  </si>
  <si>
    <t>HSE</t>
  </si>
  <si>
    <t>Y21Y7W9</t>
  </si>
  <si>
    <t>757421</t>
  </si>
  <si>
    <t>DOP University Hospital Waterford</t>
  </si>
  <si>
    <t>X91DK31</t>
  </si>
  <si>
    <t>599793</t>
  </si>
  <si>
    <t>St. Aidans Waterford Residential Care Centre</t>
  </si>
  <si>
    <t>St. Patrick's Hospital</t>
  </si>
  <si>
    <t>X91XE86</t>
  </si>
  <si>
    <t>221694</t>
  </si>
  <si>
    <t>Kelvin Court</t>
  </si>
  <si>
    <t>Athy Road, carlow</t>
  </si>
  <si>
    <t>R93DE62</t>
  </si>
  <si>
    <t>861920</t>
  </si>
  <si>
    <t>Florence House</t>
  </si>
  <si>
    <t>HSE WRIDS</t>
  </si>
  <si>
    <t>Y21FX79</t>
  </si>
  <si>
    <t>223513</t>
  </si>
  <si>
    <t>St. Vincent's Dungarvan</t>
  </si>
  <si>
    <t>X35WA22</t>
  </si>
  <si>
    <t>An Tearnmann</t>
  </si>
  <si>
    <t>St. Johns Hospital Campus, Enniscorthy, Co. Wexford</t>
  </si>
  <si>
    <t>Y21X2V0</t>
  </si>
  <si>
    <t>133829</t>
  </si>
  <si>
    <t>Dawn House</t>
  </si>
  <si>
    <t>Belvedere Road</t>
  </si>
  <si>
    <t>Y35HR70</t>
  </si>
  <si>
    <t xml:space="preserve">St Aidans </t>
  </si>
  <si>
    <t>Waterford Residential Care Centre, Waterford</t>
  </si>
  <si>
    <t>584126</t>
  </si>
  <si>
    <t>Parklodge Hostel</t>
  </si>
  <si>
    <t>Bestfield</t>
  </si>
  <si>
    <t>R93HW66</t>
  </si>
  <si>
    <t>Grangemore</t>
  </si>
  <si>
    <t>St Otterans Johns Hill Waterford</t>
  </si>
  <si>
    <t>944616</t>
  </si>
  <si>
    <t>Elm Park Drive</t>
  </si>
  <si>
    <t>75 Elm Park Drive</t>
  </si>
  <si>
    <t>R93WP99</t>
  </si>
  <si>
    <t>072340</t>
  </si>
  <si>
    <t>Leeside</t>
  </si>
  <si>
    <t>Tullamaine</t>
  </si>
  <si>
    <t>R95E638</t>
  </si>
  <si>
    <t>774916</t>
  </si>
  <si>
    <t>Saint. Luke's Hospital</t>
  </si>
  <si>
    <t>Department of Psychiatry Unit,</t>
  </si>
  <si>
    <t>R95FY71</t>
  </si>
  <si>
    <t>047638</t>
  </si>
  <si>
    <t>HAVENVIEW HOUSE</t>
  </si>
  <si>
    <t>Y21D7R0</t>
  </si>
  <si>
    <t>635026</t>
  </si>
  <si>
    <t>Saint Luke's Hospital Campus</t>
  </si>
  <si>
    <t>Glenville</t>
  </si>
  <si>
    <t>257181</t>
  </si>
  <si>
    <t>Lismore</t>
  </si>
  <si>
    <t>R95AX6C</t>
  </si>
  <si>
    <t>653099</t>
  </si>
  <si>
    <t>Caomhnu</t>
  </si>
  <si>
    <t>Cáomh Nua</t>
  </si>
  <si>
    <t>R95W4FP</t>
  </si>
  <si>
    <t>893662</t>
  </si>
  <si>
    <t>Radharc Nua</t>
  </si>
  <si>
    <t>Charlesfort</t>
  </si>
  <si>
    <t>Y21NH79</t>
  </si>
  <si>
    <t>637099</t>
  </si>
  <si>
    <t>Ardamine</t>
  </si>
  <si>
    <t>Ardamine House Hotel</t>
  </si>
  <si>
    <t>Y25E026</t>
  </si>
  <si>
    <t>Tus Nua Rehabilitation Unit</t>
  </si>
  <si>
    <t>Enniscorthy, Co. Wexford</t>
  </si>
  <si>
    <t>Y21DK28</t>
  </si>
  <si>
    <t>Alacantra Residence</t>
  </si>
  <si>
    <t>Freshford road, Kilkenny</t>
  </si>
  <si>
    <t>241456</t>
  </si>
  <si>
    <t>Altamount</t>
  </si>
  <si>
    <t>Altamount House</t>
  </si>
  <si>
    <t>R95A3NH</t>
  </si>
  <si>
    <t>447445</t>
  </si>
  <si>
    <t>Kincora</t>
  </si>
  <si>
    <t>R95FNX5</t>
  </si>
  <si>
    <t>426907</t>
  </si>
  <si>
    <t>Atlanta Nursing Home</t>
  </si>
  <si>
    <t>Sidmonton Road</t>
  </si>
  <si>
    <t>A98KW25</t>
  </si>
  <si>
    <t>CCA10</t>
  </si>
  <si>
    <t>Wicklow</t>
  </si>
  <si>
    <t>HSE EAST</t>
  </si>
  <si>
    <t>HSE-E</t>
  </si>
  <si>
    <t>CHO 6</t>
  </si>
  <si>
    <t>216058</t>
  </si>
  <si>
    <t>Mount Carmel Community Hospital (Short Stay Beds)</t>
  </si>
  <si>
    <t>Braemor Park</t>
  </si>
  <si>
    <t>D14A5R2</t>
  </si>
  <si>
    <t>CCA2</t>
  </si>
  <si>
    <t>Dublin</t>
  </si>
  <si>
    <t>Other Care (not listed above)</t>
  </si>
  <si>
    <t>420189</t>
  </si>
  <si>
    <t>Clonskeagh Hospital</t>
  </si>
  <si>
    <t>LeBrun House, Vergemount Mental Health Facility</t>
  </si>
  <si>
    <t>D06V406</t>
  </si>
  <si>
    <t>21/03/2022</t>
  </si>
  <si>
    <t>449784</t>
  </si>
  <si>
    <t>Avonmore ward, Newcastle hospital (CH06)</t>
  </si>
  <si>
    <t>HSE Community Healthcare East, Newcastle Hospital, Greystones, Co. Wicklow</t>
  </si>
  <si>
    <t>A63CD30</t>
  </si>
  <si>
    <t>Whitethorn House, Vergemount Mental Health Facility,</t>
  </si>
  <si>
    <t>549262</t>
  </si>
  <si>
    <t>Cois Ceim Residential Home</t>
  </si>
  <si>
    <t>COIS CÉIM RESIDENTIAL HOME</t>
  </si>
  <si>
    <t>D06KP26</t>
  </si>
  <si>
    <t>253367</t>
  </si>
  <si>
    <t>St Colman's Residential Care Centre</t>
  </si>
  <si>
    <t>Ballygannon</t>
  </si>
  <si>
    <t>A67AK06</t>
  </si>
  <si>
    <t>519197</t>
  </si>
  <si>
    <t>Dalkey Community Unit for Older Persons</t>
  </si>
  <si>
    <t>Civic Offices</t>
  </si>
  <si>
    <t>A98X329</t>
  </si>
  <si>
    <t>CCA1</t>
  </si>
  <si>
    <t>Southside Intellectual Disability Service, Dundrum Community Homes</t>
  </si>
  <si>
    <t>Moyville, 3 Moyville,  Rathfarnham, Dublin 16,  D16 FH42 / 89 Barton Road East, Churchtown, Dublin 14 D14 NC58</t>
  </si>
  <si>
    <t>D16FH42/D14NC58</t>
  </si>
  <si>
    <t>03/02/2022</t>
  </si>
  <si>
    <t>821856</t>
  </si>
  <si>
    <t>Bellvilla Community Nursing Unit</t>
  </si>
  <si>
    <t>Bellvilla Community Unit</t>
  </si>
  <si>
    <t>D08TP2D</t>
  </si>
  <si>
    <t>CCA4</t>
  </si>
  <si>
    <t>CHO 7</t>
  </si>
  <si>
    <t>302300</t>
  </si>
  <si>
    <t>Baltinglass Community Hospital</t>
  </si>
  <si>
    <t>Newtownsaunders</t>
  </si>
  <si>
    <t>W91EK59</t>
  </si>
  <si>
    <t>CCA9</t>
  </si>
  <si>
    <t>890876</t>
  </si>
  <si>
    <t>Maynooth Community Care Unit</t>
  </si>
  <si>
    <t>Maynooth Community Unit</t>
  </si>
  <si>
    <t>W23HT28</t>
  </si>
  <si>
    <t>Kildare</t>
  </si>
  <si>
    <t>857749</t>
  </si>
  <si>
    <t>The Meath Community Unit</t>
  </si>
  <si>
    <t>1-9 The Meath Primary Care Centre</t>
  </si>
  <si>
    <t>D08Y1TW</t>
  </si>
  <si>
    <t>11/12/2021</t>
  </si>
  <si>
    <t>799650</t>
  </si>
  <si>
    <t>St Vincent's Hospital</t>
  </si>
  <si>
    <t>Woodstock Street</t>
  </si>
  <si>
    <t>R14AY22</t>
  </si>
  <si>
    <t>160535</t>
  </si>
  <si>
    <t>Cherry Orchard Hospital</t>
  </si>
  <si>
    <t>Ballyfermot</t>
  </si>
  <si>
    <t>D10Y821</t>
  </si>
  <si>
    <t>CCA5</t>
  </si>
  <si>
    <t>140629</t>
  </si>
  <si>
    <t>Tymon North Community Unit</t>
  </si>
  <si>
    <t>Tymon North Road</t>
  </si>
  <si>
    <t>D24X857</t>
  </si>
  <si>
    <t>Southside Intellectul Disability Service, Rathfarmham Community Houses</t>
  </si>
  <si>
    <t>34A Dargle Wood, Knocklyon, Dublin 16 D16XA99 / 18 The Green, Boden Park, Rathfarmham, Dublin 16 D16P2R8 / 105 Butterfield Avenue, Ratrhfarnham, Dublin 16 D14PK03</t>
  </si>
  <si>
    <t>D16XA99/D16P2R8/D14PK03</t>
  </si>
  <si>
    <t>CCA3</t>
  </si>
  <si>
    <t>Southside Intellectual Disability Service, Tallaght Community Houses</t>
  </si>
  <si>
    <t>72 Allerton Drive, Firhouse, Dublin 24, D24VK5E / 246 The Rise, Belgard Heights, Tallaght, Dublin 24 D24P2R4 / 71 Monalea Wood, Tallaght, Dublin 24 D24W8KF</t>
  </si>
  <si>
    <t>D24VK5E/D24P2R4/D24W8KF</t>
  </si>
  <si>
    <t>Good Counsel Service SSIDS</t>
  </si>
  <si>
    <t>Westfield House, Bloomfield Grounds, Stocking Lane, Rathfarnham, Dublin 16 D16Y992 / Cashel Heights, 203 Cashel Road, Crumlin, Dublin 12 D12H392 / Quilca House, 25 Greenmount Road, Terenure, Dublin 6 D06PK30</t>
  </si>
  <si>
    <t>D16Y992/D12H392/D06PK30</t>
  </si>
  <si>
    <t>05/02/2022</t>
  </si>
  <si>
    <t>601526</t>
  </si>
  <si>
    <t>SOLAS Services</t>
  </si>
  <si>
    <t>Administration</t>
  </si>
  <si>
    <t>W23D1H7</t>
  </si>
  <si>
    <t>02/02/2022</t>
  </si>
  <si>
    <t>086750</t>
  </si>
  <si>
    <t>St Mary's Hospital</t>
  </si>
  <si>
    <t>Regional Child And Family Centre</t>
  </si>
  <si>
    <t>A92X862</t>
  </si>
  <si>
    <t>LH</t>
  </si>
  <si>
    <t>Louth</t>
  </si>
  <si>
    <t>CHO 8</t>
  </si>
  <si>
    <t>191164</t>
  </si>
  <si>
    <t>Boyne View House</t>
  </si>
  <si>
    <t>A92K295</t>
  </si>
  <si>
    <t>086484</t>
  </si>
  <si>
    <t>St Joseph's Community Nursing Unit</t>
  </si>
  <si>
    <t>Trim</t>
  </si>
  <si>
    <t>C15P592</t>
  </si>
  <si>
    <t>MH</t>
  </si>
  <si>
    <t>Meath</t>
  </si>
  <si>
    <t>26/10/2021 to 16/11/2021</t>
  </si>
  <si>
    <t>110042</t>
  </si>
  <si>
    <t>Saint Brigid's Hospital</t>
  </si>
  <si>
    <t>Saint Ita's Ward,</t>
  </si>
  <si>
    <t>A92DRN0</t>
  </si>
  <si>
    <t>359366</t>
  </si>
  <si>
    <t>St Oliver Plunkett Community Unit</t>
  </si>
  <si>
    <t>A91E671</t>
  </si>
  <si>
    <t>181332</t>
  </si>
  <si>
    <t>St. Joseph's Hospital Ardee</t>
  </si>
  <si>
    <t>Ardee</t>
  </si>
  <si>
    <t>A92Y394</t>
  </si>
  <si>
    <t>135861</t>
  </si>
  <si>
    <t>Grand Priory</t>
  </si>
  <si>
    <t>25 Grand Priory</t>
  </si>
  <si>
    <t>A82P6W0</t>
  </si>
  <si>
    <t>316239</t>
  </si>
  <si>
    <t>Beaufort House</t>
  </si>
  <si>
    <t>Athboy Road</t>
  </si>
  <si>
    <t>C15N82V</t>
  </si>
  <si>
    <t>649641</t>
  </si>
  <si>
    <t>Ivy House</t>
  </si>
  <si>
    <t>IVY HOUSE</t>
  </si>
  <si>
    <t>C15P9Y9</t>
  </si>
  <si>
    <t>HSE MIDLANDS</t>
  </si>
  <si>
    <t>HSE-M</t>
  </si>
  <si>
    <t>21/12/2021</t>
  </si>
  <si>
    <t>155364</t>
  </si>
  <si>
    <t>St Vincent's Care Centre</t>
  </si>
  <si>
    <t>Coosan Road</t>
  </si>
  <si>
    <t>N37A3K5</t>
  </si>
  <si>
    <t>LD/WH</t>
  </si>
  <si>
    <t>Westmeath</t>
  </si>
  <si>
    <t>861760</t>
  </si>
  <si>
    <t>Cluain Lir Community Nursing Unit</t>
  </si>
  <si>
    <t>Cluain Lir Care Centre</t>
  </si>
  <si>
    <t>N91T267</t>
  </si>
  <si>
    <t>25/03/2022</t>
  </si>
  <si>
    <t>057545</t>
  </si>
  <si>
    <t>Birr Community Nursing Unit</t>
  </si>
  <si>
    <t>Sandymount</t>
  </si>
  <si>
    <t>R42VN80</t>
  </si>
  <si>
    <t>LS/OY</t>
  </si>
  <si>
    <t>Offaly</t>
  </si>
  <si>
    <t>753447</t>
  </si>
  <si>
    <t>St Brigid's Hospital</t>
  </si>
  <si>
    <t>Shaen</t>
  </si>
  <si>
    <t>R32FD60</t>
  </si>
  <si>
    <t>Laois</t>
  </si>
  <si>
    <t>558806</t>
  </si>
  <si>
    <t>St Vincent's Community Nursing Unit</t>
  </si>
  <si>
    <t>Irishtown</t>
  </si>
  <si>
    <t>R32HK85</t>
  </si>
  <si>
    <t>643793</t>
  </si>
  <si>
    <t>Avalon House</t>
  </si>
  <si>
    <t>AVALON HOUSE</t>
  </si>
  <si>
    <t>C15W2X7</t>
  </si>
  <si>
    <t>447780</t>
  </si>
  <si>
    <t>Riada House Community Nursing Unit</t>
  </si>
  <si>
    <t>Arden Road</t>
  </si>
  <si>
    <t>R35NF29</t>
  </si>
  <si>
    <t>241678</t>
  </si>
  <si>
    <t>Saint Fintan's Hospital</t>
  </si>
  <si>
    <t>The Gate Lodge</t>
  </si>
  <si>
    <t>R32YFW6</t>
  </si>
  <si>
    <t>13/02/2022</t>
  </si>
  <si>
    <t>917221</t>
  </si>
  <si>
    <t>Saint Loman's Hospital, Mullingar</t>
  </si>
  <si>
    <t>Admission Unit &amp; Saint Edna's Ward, S</t>
  </si>
  <si>
    <t>N91T3PR</t>
  </si>
  <si>
    <t>061870</t>
  </si>
  <si>
    <t>Abbeyleix Community Nursing Unit</t>
  </si>
  <si>
    <t>Ballinakill Road</t>
  </si>
  <si>
    <t>R32FV52</t>
  </si>
  <si>
    <t>Mixed Care</t>
  </si>
  <si>
    <t>20/12/2021</t>
  </si>
  <si>
    <t>043371</t>
  </si>
  <si>
    <t>Edenderry Community Nursing Unit</t>
  </si>
  <si>
    <t>Saint Mary's Street</t>
  </si>
  <si>
    <t>R45K726</t>
  </si>
  <si>
    <t>23/02/2022</t>
  </si>
  <si>
    <t>311920</t>
  </si>
  <si>
    <t>Clanntara</t>
  </si>
  <si>
    <t>C15H294</t>
  </si>
  <si>
    <t>105925</t>
  </si>
  <si>
    <t xml:space="preserve">Navan Road Community Unit </t>
  </si>
  <si>
    <t>Community Unit, Kempton Housing Estate, Navan Road</t>
  </si>
  <si>
    <t>D07R864</t>
  </si>
  <si>
    <t>CCA6</t>
  </si>
  <si>
    <t>CHO 9</t>
  </si>
  <si>
    <t>086767</t>
  </si>
  <si>
    <t>Fairview</t>
  </si>
  <si>
    <t>Fairview Day Centre</t>
  </si>
  <si>
    <t>D03H504</t>
  </si>
  <si>
    <t>CCA7</t>
  </si>
  <si>
    <t>261706</t>
  </si>
  <si>
    <t>Clarehaven</t>
  </si>
  <si>
    <t>Seanchara Community Unit</t>
  </si>
  <si>
    <t>D11WD50</t>
  </si>
  <si>
    <t>419992</t>
  </si>
  <si>
    <t>St Mary's Hospital, Phoenix Park</t>
  </si>
  <si>
    <t xml:space="preserve">Phoenix Park, Dublin 20
</t>
  </si>
  <si>
    <t>D20TY72</t>
  </si>
  <si>
    <t>718668</t>
  </si>
  <si>
    <t xml:space="preserve">Lusk Community Centre 
</t>
  </si>
  <si>
    <t xml:space="preserve">Station Road, Lusk ,Co. Dublin </t>
  </si>
  <si>
    <t>K45Y097</t>
  </si>
  <si>
    <t>CCA8</t>
  </si>
  <si>
    <t>St Joseph's Mental Health Intellectual Disability Service, St Ita's Hospital</t>
  </si>
  <si>
    <t>Portrane</t>
  </si>
  <si>
    <t>K36TW66</t>
  </si>
  <si>
    <t>06/12/2021</t>
  </si>
  <si>
    <t>641010</t>
  </si>
  <si>
    <t>ST. JOSEPH'S CENTRE</t>
  </si>
  <si>
    <t>CLONSILLA ROAD, CLONSILLA</t>
  </si>
  <si>
    <t>D15DH6F</t>
  </si>
  <si>
    <t>North West Hospice</t>
  </si>
  <si>
    <t>F91K226</t>
  </si>
  <si>
    <t>N</t>
  </si>
  <si>
    <t>Section 39 funded</t>
  </si>
  <si>
    <t>Hospice Care</t>
  </si>
  <si>
    <t>670560</t>
  </si>
  <si>
    <t>Donegal Cheshire Apartments</t>
  </si>
  <si>
    <t>Long Lane</t>
  </si>
  <si>
    <t>F92AK83</t>
  </si>
  <si>
    <t>Other Disability</t>
  </si>
  <si>
    <t>839240</t>
  </si>
  <si>
    <t>Sheelin Nursing Home</t>
  </si>
  <si>
    <t>Riverbank</t>
  </si>
  <si>
    <t>A82EK53</t>
  </si>
  <si>
    <t>Privately funded/staffed/managed</t>
  </si>
  <si>
    <t>129921</t>
  </si>
  <si>
    <t>Oak View Nursing Home</t>
  </si>
  <si>
    <t>The Commons</t>
  </si>
  <si>
    <t>H14A585</t>
  </si>
  <si>
    <t>332291</t>
  </si>
  <si>
    <t>Rushmore Nursing Home</t>
  </si>
  <si>
    <t>Shangort</t>
  </si>
  <si>
    <t>H91WR26</t>
  </si>
  <si>
    <t>984049</t>
  </si>
  <si>
    <t>Corrandulla Nursing Home</t>
  </si>
  <si>
    <t xml:space="preserve">Carrow Beg South </t>
  </si>
  <si>
    <t>H91F2W1</t>
  </si>
  <si>
    <t>353067</t>
  </si>
  <si>
    <t>Central Park Nursing Home</t>
  </si>
  <si>
    <t>Cogula</t>
  </si>
  <si>
    <t>H53KN24</t>
  </si>
  <si>
    <t>209203</t>
  </si>
  <si>
    <t>Mount Carmel Nursing Home</t>
  </si>
  <si>
    <t>Abbey Street</t>
  </si>
  <si>
    <t>E53RD23</t>
  </si>
  <si>
    <t>161600</t>
  </si>
  <si>
    <t>St. Domnic Savio Nursing Home</t>
  </si>
  <si>
    <t>Cahilly</t>
  </si>
  <si>
    <t>V95Y927</t>
  </si>
  <si>
    <t>399652</t>
  </si>
  <si>
    <t>Corbally House Nursing Home</t>
  </si>
  <si>
    <t>Mill Road</t>
  </si>
  <si>
    <t>V94KC78</t>
  </si>
  <si>
    <t>972220</t>
  </si>
  <si>
    <t>Milford Nursing Home</t>
  </si>
  <si>
    <t>Plassey Park Road</t>
  </si>
  <si>
    <t>V94H795</t>
  </si>
  <si>
    <t>629117</t>
  </si>
  <si>
    <t>Kilrush Nursing Home</t>
  </si>
  <si>
    <t>Mowlam Healthcare</t>
  </si>
  <si>
    <t>V15FN44</t>
  </si>
  <si>
    <t>015064</t>
  </si>
  <si>
    <t>Lakes Nursing Home</t>
  </si>
  <si>
    <t>Hill Road</t>
  </si>
  <si>
    <t>V94NR79</t>
  </si>
  <si>
    <t>862859</t>
  </si>
  <si>
    <t>Caherass Nursing Home</t>
  </si>
  <si>
    <t>V35RP28</t>
  </si>
  <si>
    <t>815473</t>
  </si>
  <si>
    <t>Killeline Nursing Home</t>
  </si>
  <si>
    <t>Killeline</t>
  </si>
  <si>
    <t>V42C501</t>
  </si>
  <si>
    <t>334523</t>
  </si>
  <si>
    <t>St. Catherine's Nursing Home</t>
  </si>
  <si>
    <t>Bothar BuÍ</t>
  </si>
  <si>
    <t>V42PR80</t>
  </si>
  <si>
    <t>931661</t>
  </si>
  <si>
    <t>St. Anne's Residential Services Group V</t>
  </si>
  <si>
    <t>SAINT ANNE'S CENTRE</t>
  </si>
  <si>
    <t>E53VK33</t>
  </si>
  <si>
    <t>Section 38 funded</t>
  </si>
  <si>
    <t>10/03/2022</t>
  </si>
  <si>
    <t>167404</t>
  </si>
  <si>
    <t>The Park Nursing Home</t>
  </si>
  <si>
    <t>V94NN29</t>
  </si>
  <si>
    <t>421674</t>
  </si>
  <si>
    <t>Teach Altra Nursing Home</t>
  </si>
  <si>
    <t>Scarteen Lower</t>
  </si>
  <si>
    <t>P51D504</t>
  </si>
  <si>
    <t>25/11/2021</t>
  </si>
  <si>
    <t>287652</t>
  </si>
  <si>
    <t>Harbour Lights</t>
  </si>
  <si>
    <t>Castle Road</t>
  </si>
  <si>
    <t>T12C9WN</t>
  </si>
  <si>
    <t>604213</t>
  </si>
  <si>
    <t>Kerry Cheshire</t>
  </si>
  <si>
    <t>St Margaret's Road</t>
  </si>
  <si>
    <t>V93X8PR</t>
  </si>
  <si>
    <t>Mixed Disability</t>
  </si>
  <si>
    <t>853932</t>
  </si>
  <si>
    <t>Bridhaven Nursing Home</t>
  </si>
  <si>
    <t>Spa Glen</t>
  </si>
  <si>
    <t>P51WK80</t>
  </si>
  <si>
    <t>125756</t>
  </si>
  <si>
    <t>Blair’s Hill Nursing Home</t>
  </si>
  <si>
    <t>Blair's Hill</t>
  </si>
  <si>
    <t>T23NY65</t>
  </si>
  <si>
    <t>162317</t>
  </si>
  <si>
    <t>Nazareth House</t>
  </si>
  <si>
    <t>Dromore</t>
  </si>
  <si>
    <t>P51T889</t>
  </si>
  <si>
    <t>423043</t>
  </si>
  <si>
    <t>Marymount University Hospital &amp; Hospice</t>
  </si>
  <si>
    <t>Curraheen</t>
  </si>
  <si>
    <t>T12A710</t>
  </si>
  <si>
    <t>Cope, Mitchelstown</t>
  </si>
  <si>
    <t>Ballinwillin, Mitchelstown</t>
  </si>
  <si>
    <t>P67T882</t>
  </si>
  <si>
    <t>North Cork</t>
  </si>
  <si>
    <t>761657</t>
  </si>
  <si>
    <t>Youghal and District Nursing Home</t>
  </si>
  <si>
    <t>Gortroe</t>
  </si>
  <si>
    <t>P36CF88</t>
  </si>
  <si>
    <t>292861</t>
  </si>
  <si>
    <t>St Luke's Home</t>
  </si>
  <si>
    <t>T12PY50</t>
  </si>
  <si>
    <t>11/01/2022</t>
  </si>
  <si>
    <t>303864</t>
  </si>
  <si>
    <t>St. Mary of the Angels, St. John of God Kerry Services - Beaufort Campus Units Area 1</t>
  </si>
  <si>
    <t>St John of God Kerry Services</t>
  </si>
  <si>
    <t>V93K738</t>
  </si>
  <si>
    <t>340050</t>
  </si>
  <si>
    <t>Glendonagh Residential Home</t>
  </si>
  <si>
    <t>Ballydonagh More</t>
  </si>
  <si>
    <t>P25HK59</t>
  </si>
  <si>
    <t>708539</t>
  </si>
  <si>
    <t>Knockeen Nursing Home</t>
  </si>
  <si>
    <t>Knockeen</t>
  </si>
  <si>
    <t>Y35CY80</t>
  </si>
  <si>
    <t>384320</t>
  </si>
  <si>
    <t>L'Arche Ireland - Kilkenny Lion De</t>
  </si>
  <si>
    <t>Crossogue</t>
  </si>
  <si>
    <t>R95C449</t>
  </si>
  <si>
    <t>058924</t>
  </si>
  <si>
    <t>Gowran Abbey Nursing Home</t>
  </si>
  <si>
    <t>Abbeygrove</t>
  </si>
  <si>
    <t>R95Y953</t>
  </si>
  <si>
    <t>513652</t>
  </si>
  <si>
    <t>St Lazerian's House</t>
  </si>
  <si>
    <t>Royal Oak Rd, Moneybeg, Bagenalstown,</t>
  </si>
  <si>
    <t>R21K542</t>
  </si>
  <si>
    <t>934556</t>
  </si>
  <si>
    <t>Killure Bridge Nursing Home</t>
  </si>
  <si>
    <t>Killure Bridge</t>
  </si>
  <si>
    <t>X91NP44</t>
  </si>
  <si>
    <t>613086</t>
  </si>
  <si>
    <t>Cumas New Ross</t>
  </si>
  <si>
    <t>Butlersland Industrial Estate</t>
  </si>
  <si>
    <t>Y34YA30</t>
  </si>
  <si>
    <t>827032</t>
  </si>
  <si>
    <t>Sao Paulo</t>
  </si>
  <si>
    <t>Coolcotts, Wexford</t>
  </si>
  <si>
    <t>Y35YN76</t>
  </si>
  <si>
    <t>616520</t>
  </si>
  <si>
    <t>L'Arche Ireland - Kilkenny (An Solas/Chalets)</t>
  </si>
  <si>
    <t>Lower Green Lane</t>
  </si>
  <si>
    <t>R95FP27</t>
  </si>
  <si>
    <t>811604</t>
  </si>
  <si>
    <t>Moorefield House</t>
  </si>
  <si>
    <t>L'Arche Kilkenny</t>
  </si>
  <si>
    <t>R95FY66</t>
  </si>
  <si>
    <t>079691</t>
  </si>
  <si>
    <t>Carechoice Dungarvan</t>
  </si>
  <si>
    <t>Tournore Meadows</t>
  </si>
  <si>
    <t>X35DE02</t>
  </si>
  <si>
    <t>573458</t>
  </si>
  <si>
    <t>Belford House</t>
  </si>
  <si>
    <t>Y35XT26</t>
  </si>
  <si>
    <t>An Teach Nua</t>
  </si>
  <si>
    <t>444130</t>
  </si>
  <si>
    <t>Acorn Residential Services</t>
  </si>
  <si>
    <t>Carriglea Cairde Services</t>
  </si>
  <si>
    <t>X35Y950</t>
  </si>
  <si>
    <t>04/03/2022</t>
  </si>
  <si>
    <t>102184</t>
  </si>
  <si>
    <t>C.I.L.A. Preschool</t>
  </si>
  <si>
    <t>St. Aidan's Services</t>
  </si>
  <si>
    <t>Y25C9C5</t>
  </si>
  <si>
    <t>14/12/2022</t>
  </si>
  <si>
    <t>551241</t>
  </si>
  <si>
    <t>Teach Cara</t>
  </si>
  <si>
    <t>64 CLUAIN DARA</t>
  </si>
  <si>
    <t>Y35VHN4</t>
  </si>
  <si>
    <t>049649</t>
  </si>
  <si>
    <t>St Aidans Sr Antonia Day Service</t>
  </si>
  <si>
    <t>Market Square</t>
  </si>
  <si>
    <t>Y25Y097</t>
  </si>
  <si>
    <t>651408</t>
  </si>
  <si>
    <t>Waterford Cheshire</t>
  </si>
  <si>
    <t>John's Hill</t>
  </si>
  <si>
    <t>X91CKC7</t>
  </si>
  <si>
    <t>792613</t>
  </si>
  <si>
    <t xml:space="preserve">Gascoigne House </t>
  </si>
  <si>
    <t>Gasgoigne House</t>
  </si>
  <si>
    <t>D06HW18</t>
  </si>
  <si>
    <t>762432</t>
  </si>
  <si>
    <t xml:space="preserve">Roseville Nursing Home </t>
  </si>
  <si>
    <t>49 Meath Road</t>
  </si>
  <si>
    <t>A98XW24</t>
  </si>
  <si>
    <t>27/11/2021</t>
  </si>
  <si>
    <t>992075</t>
  </si>
  <si>
    <t>Peacehaven Trust</t>
  </si>
  <si>
    <t>1 and 2 Hillside</t>
  </si>
  <si>
    <t>A63FN36</t>
  </si>
  <si>
    <t>202891</t>
  </si>
  <si>
    <t>Leeson Park House Nursing Home</t>
  </si>
  <si>
    <t>Leeson Park House</t>
  </si>
  <si>
    <t>D06TC65</t>
  </si>
  <si>
    <t>306902</t>
  </si>
  <si>
    <t>Leopardstown Park Hospital</t>
  </si>
  <si>
    <t>Leopardstown Road</t>
  </si>
  <si>
    <t>D18XH70</t>
  </si>
  <si>
    <t>652740</t>
  </si>
  <si>
    <t>The Royal Hospital Donnybrook</t>
  </si>
  <si>
    <t>Bloomfield Avenue</t>
  </si>
  <si>
    <t>D04HX40</t>
  </si>
  <si>
    <t>Oakview</t>
  </si>
  <si>
    <t>Ballyrahan, Tinahely</t>
  </si>
  <si>
    <t>Y14AX50</t>
  </si>
  <si>
    <t>695297</t>
  </si>
  <si>
    <t>Ardeen Cheshire Home</t>
  </si>
  <si>
    <t>Shillelagh</t>
  </si>
  <si>
    <t>Y14FK44</t>
  </si>
  <si>
    <t>584782</t>
  </si>
  <si>
    <t>Glasthule</t>
  </si>
  <si>
    <t xml:space="preserve">111-117 Saint John of God </t>
  </si>
  <si>
    <t>A96E223</t>
  </si>
  <si>
    <t>04/01/2022</t>
  </si>
  <si>
    <t>967950</t>
  </si>
  <si>
    <t>Sunbeam House Services</t>
  </si>
  <si>
    <t>Head Office, Southern Cross House, Southern Cross Business Park, Bray, Co. Wicklow</t>
  </si>
  <si>
    <t>A98RH93</t>
  </si>
  <si>
    <t>16/03/2022</t>
  </si>
  <si>
    <t>407050</t>
  </si>
  <si>
    <t>Curragh Lawns Nursing Home</t>
  </si>
  <si>
    <t>Kineagh</t>
  </si>
  <si>
    <t>R56RW32</t>
  </si>
  <si>
    <t>135960</t>
  </si>
  <si>
    <t>Our Lady's Hospice</t>
  </si>
  <si>
    <t>Harold's Cross road</t>
  </si>
  <si>
    <t>D6WRY72</t>
  </si>
  <si>
    <t>622231</t>
  </si>
  <si>
    <t>Allendale</t>
  </si>
  <si>
    <t>14 Allendale</t>
  </si>
  <si>
    <t>W91DN32</t>
  </si>
  <si>
    <t>02/0320/22</t>
  </si>
  <si>
    <t>283852</t>
  </si>
  <si>
    <t>Griffeen Valley Nursing Home</t>
  </si>
  <si>
    <t>Esker Road</t>
  </si>
  <si>
    <t>K78V208</t>
  </si>
  <si>
    <t>872087</t>
  </si>
  <si>
    <t>Sally Park Nursing Home</t>
  </si>
  <si>
    <t>Sally Park Close</t>
  </si>
  <si>
    <t>D24CC90</t>
  </si>
  <si>
    <t>04/04/2022</t>
  </si>
  <si>
    <t>754857</t>
  </si>
  <si>
    <t>TLC Citywest</t>
  </si>
  <si>
    <t>Fortunestown Lane</t>
  </si>
  <si>
    <t>D24K5KC</t>
  </si>
  <si>
    <t>013879</t>
  </si>
  <si>
    <t>Kiltipper Woods Care Centre</t>
  </si>
  <si>
    <t>Kiltipper Road</t>
  </si>
  <si>
    <t>D24A248</t>
  </si>
  <si>
    <t>650845</t>
  </si>
  <si>
    <t>Poplars</t>
  </si>
  <si>
    <t>Great Connell</t>
  </si>
  <si>
    <t>W12X205</t>
  </si>
  <si>
    <t>170831</t>
  </si>
  <si>
    <t>Silvergrove Nursing Home Limited</t>
  </si>
  <si>
    <t>Main Street</t>
  </si>
  <si>
    <t>D15HW82</t>
  </si>
  <si>
    <t>214672</t>
  </si>
  <si>
    <t>St Colmcille's Nursing Home</t>
  </si>
  <si>
    <t>Oldcastle Road</t>
  </si>
  <si>
    <t>A82D902</t>
  </si>
  <si>
    <t>970240</t>
  </si>
  <si>
    <t>Sancta Maria Nursing Home</t>
  </si>
  <si>
    <t>Kinnegad</t>
  </si>
  <si>
    <t>N91XF65</t>
  </si>
  <si>
    <t>444895</t>
  </si>
  <si>
    <t>Sunhill Nursing Home</t>
  </si>
  <si>
    <t>Blackhall Road</t>
  </si>
  <si>
    <t>A92F902</t>
  </si>
  <si>
    <t>735412</t>
  </si>
  <si>
    <t>Glen Heron</t>
  </si>
  <si>
    <t>Tullydonnell</t>
  </si>
  <si>
    <t>A92W7C1</t>
  </si>
  <si>
    <t>453576</t>
  </si>
  <si>
    <t>Carthages Nursing Home</t>
  </si>
  <si>
    <t>Mucklagh</t>
  </si>
  <si>
    <t>R35EK85</t>
  </si>
  <si>
    <t>921587</t>
  </si>
  <si>
    <t>Stella Maris Nursing Home</t>
  </si>
  <si>
    <t>Old Galway Road</t>
  </si>
  <si>
    <t>N37EC53</t>
  </si>
  <si>
    <t>415901</t>
  </si>
  <si>
    <t>Roselodge Nursing Home</t>
  </si>
  <si>
    <t>Killucan</t>
  </si>
  <si>
    <t>N91PC95</t>
  </si>
  <si>
    <t>850320</t>
  </si>
  <si>
    <t>Doc - Phoenix View</t>
  </si>
  <si>
    <t>Navan Road</t>
  </si>
  <si>
    <t>D07N820</t>
  </si>
  <si>
    <t>929507</t>
  </si>
  <si>
    <t>Raheny House Nursing Home</t>
  </si>
  <si>
    <t>476 Howth Road</t>
  </si>
  <si>
    <t>D05TP26</t>
  </si>
  <si>
    <t>163239</t>
  </si>
  <si>
    <t>Rush Nursing Home</t>
  </si>
  <si>
    <t>Skerries Road</t>
  </si>
  <si>
    <t>K56VW68</t>
  </si>
  <si>
    <t>818269</t>
  </si>
  <si>
    <t>Mount Sackville Nursing Home</t>
  </si>
  <si>
    <t>College Road</t>
  </si>
  <si>
    <t>D20FH56</t>
  </si>
  <si>
    <t>696034</t>
  </si>
  <si>
    <t>Tara Winthrop Private Clinic</t>
  </si>
  <si>
    <t>Nevinstown Lane</t>
  </si>
  <si>
    <t>K67HH57</t>
  </si>
  <si>
    <t>895871</t>
  </si>
  <si>
    <t>TLC Carton</t>
  </si>
  <si>
    <t>Wellview Court</t>
  </si>
  <si>
    <t>D05N5K3</t>
  </si>
  <si>
    <t>No. LTCFs</t>
  </si>
  <si>
    <t>Total % Uptake</t>
  </si>
  <si>
    <t>CHO1</t>
  </si>
  <si>
    <t>CHO2</t>
  </si>
  <si>
    <t>CHO3</t>
  </si>
  <si>
    <t>CHO4</t>
  </si>
  <si>
    <t>CHO5</t>
  </si>
  <si>
    <t>CHO6</t>
  </si>
  <si>
    <t>CHO7</t>
  </si>
  <si>
    <t>CHO8</t>
  </si>
  <si>
    <t>CHO9</t>
  </si>
  <si>
    <t>HSE Total</t>
  </si>
  <si>
    <t>Non-HSE/Private</t>
  </si>
  <si>
    <t>Non-HSE/Private Total</t>
  </si>
  <si>
    <t>Total</t>
  </si>
  <si>
    <t>CHO1-9</t>
  </si>
  <si>
    <t>HSE Service Directory ID number</t>
  </si>
  <si>
    <t>Name  of Long Term/Residential Care Facilty (LTCF)</t>
  </si>
  <si>
    <t>Address of Long Term/Residential Care Facilty (LTCF)</t>
  </si>
  <si>
    <t>Type of LTCF (primary remit)</t>
  </si>
  <si>
    <t>Eircode</t>
  </si>
  <si>
    <t>Eligible Long-Term Residents</t>
  </si>
  <si>
    <t>Vaccinated Long-Term Residents</t>
  </si>
  <si>
    <t>% Uptake LT Residents</t>
  </si>
  <si>
    <t>Eligible Respite Residents</t>
  </si>
  <si>
    <t>Vaccinated Respite Residents</t>
  </si>
  <si>
    <t>% Uptake Respite Residents</t>
  </si>
  <si>
    <t>Respite Resident VaxPolicy Before Admision</t>
  </si>
  <si>
    <t xml:space="preserve">Date Creation </t>
  </si>
  <si>
    <t>LTCF Registration Body</t>
  </si>
  <si>
    <t>Unk</t>
  </si>
  <si>
    <t>Non-HSE</t>
  </si>
  <si>
    <t>HPSC Code</t>
  </si>
  <si>
    <t>Hospital Name</t>
  </si>
  <si>
    <t>Tallaght University Hospital</t>
  </si>
  <si>
    <t>Area B</t>
  </si>
  <si>
    <t>St. James's Hospital, Dublin</t>
  </si>
  <si>
    <t>Coombe Women &amp; Infants University Hospital, Dublin</t>
  </si>
  <si>
    <t>Naas General Hospital</t>
  </si>
  <si>
    <t>St. Luke's Hospital, Rathgar, Dublin</t>
  </si>
  <si>
    <t>Midland Regional Hospital Portlaoise</t>
  </si>
  <si>
    <t>Midland Regional Hospital Tullamore</t>
  </si>
  <si>
    <t>Our Lady Of Lourdes Hospital, Drogheda</t>
  </si>
  <si>
    <t>Area A</t>
  </si>
  <si>
    <t>Rotunda Hospital Dublin</t>
  </si>
  <si>
    <t>Monaghan General Hospital</t>
  </si>
  <si>
    <t>Beaumont Hospital</t>
  </si>
  <si>
    <t>Connolly Hospital Blanchardstown</t>
  </si>
  <si>
    <t>Louth County Hospital, Dundalk</t>
  </si>
  <si>
    <t>Mater Misericordiae University Hospital, Dublin</t>
  </si>
  <si>
    <t>St. Michael's Hospital, Dun Laoghaire</t>
  </si>
  <si>
    <t>Area C</t>
  </si>
  <si>
    <t>Wexford General Hospital</t>
  </si>
  <si>
    <t>Royal Victoria Eye &amp; Ear Hospital, Dublin</t>
  </si>
  <si>
    <t>National Maternity Hospital, Holles Street</t>
  </si>
  <si>
    <t>St. Columcille's Hospital, Loughlinstown</t>
  </si>
  <si>
    <t>St. Luke's General Hospital, Kilkenny</t>
  </si>
  <si>
    <t>Our Lady's Hospital, Navan</t>
  </si>
  <si>
    <t>Midland Regional Hospital Mullingar</t>
  </si>
  <si>
    <t>St. Vincent's University Hospital</t>
  </si>
  <si>
    <t>Cappagh National Orthopaedic Hospital, Dublin</t>
  </si>
  <si>
    <t>Ennis Hospital</t>
  </si>
  <si>
    <t>Area E</t>
  </si>
  <si>
    <t>Nenagh Hospital</t>
  </si>
  <si>
    <t>South Tipperary General Hospital, Clonmel</t>
  </si>
  <si>
    <t>Mallow General Hospital</t>
  </si>
  <si>
    <t>Area D</t>
  </si>
  <si>
    <t>University Hospital Waterford</t>
  </si>
  <si>
    <t>Mercy University Hospital, Cork</t>
  </si>
  <si>
    <t>Cork University Hospital (excluding maternity)</t>
  </si>
  <si>
    <t>Cork University Hospital (including maternity)</t>
  </si>
  <si>
    <t>Bantry General Hospital</t>
  </si>
  <si>
    <t>South Infirmary - Victoria University Hospital, Cork</t>
  </si>
  <si>
    <t>University Hospital Kerry</t>
  </si>
  <si>
    <t>Kilcreene Orthopaedic Hospital, Kilkenny</t>
  </si>
  <si>
    <t>Portiuncula University Hospital</t>
  </si>
  <si>
    <t>Galway University Hospitals</t>
  </si>
  <si>
    <t>Roscommon University Hospital</t>
  </si>
  <si>
    <t>Letterkenny University Hospital</t>
  </si>
  <si>
    <t>Mayo University Hospital</t>
  </si>
  <si>
    <t>National Rehabilitation Hospital, Dún Laoghaire, Co. Dublin</t>
  </si>
  <si>
    <t>Blackrock Clinic, Co. Dublin</t>
  </si>
  <si>
    <t>Bon Secours Hospital, Cork</t>
  </si>
  <si>
    <t>Bon Secours Hospital, Tralee</t>
  </si>
  <si>
    <t>08/03/2022</t>
  </si>
  <si>
    <t>12/04/2022</t>
  </si>
  <si>
    <t>30/03/2022</t>
  </si>
  <si>
    <t>21/01/2022</t>
  </si>
  <si>
    <t>14/03/2022</t>
  </si>
  <si>
    <t>23/03/2022</t>
  </si>
  <si>
    <t>07/03/2022</t>
  </si>
  <si>
    <t>01/03/2022</t>
  </si>
  <si>
    <t>Sligo/Leitrim</t>
  </si>
  <si>
    <t>Cavan/Monaghan</t>
  </si>
  <si>
    <t>West Cork</t>
  </si>
  <si>
    <t>NorthSouth Lee</t>
  </si>
  <si>
    <t>Carlow/Kilkenny</t>
  </si>
  <si>
    <t>Dublin South East</t>
  </si>
  <si>
    <t>Dun Laoghaire</t>
  </si>
  <si>
    <t>Dublin South West</t>
  </si>
  <si>
    <t>Kildare/West Wicklow</t>
  </si>
  <si>
    <t>Dublin West</t>
  </si>
  <si>
    <t>Dublin South Central</t>
  </si>
  <si>
    <t>Longford/Westmeath</t>
  </si>
  <si>
    <t>Laois/Offaly</t>
  </si>
  <si>
    <t>Dublin North West</t>
  </si>
  <si>
    <t>Dublin North Central</t>
  </si>
  <si>
    <t>Dublin North</t>
  </si>
  <si>
    <t>HIQA (Health Infomation Quality Authority)</t>
  </si>
  <si>
    <t>MHC (Mental Health Commission)</t>
  </si>
  <si>
    <t>Neither HIQA nor MHC</t>
  </si>
  <si>
    <t xml:space="preserve">St. Mary`s Residential Centre
</t>
  </si>
  <si>
    <t>Cathedral Road, Cavan</t>
  </si>
  <si>
    <t>592930</t>
  </si>
  <si>
    <t>Breffni Care Centre, Ballyconnell</t>
  </si>
  <si>
    <t>Ballyconnell, Co. Cavan</t>
  </si>
  <si>
    <t>H14RR82</t>
  </si>
  <si>
    <t>Lisdarn Hostel</t>
  </si>
  <si>
    <t>Grounds of Cavan General Hospital, Cavan</t>
  </si>
  <si>
    <t>H12K845</t>
  </si>
  <si>
    <t>Clar Road, Donegal Town</t>
  </si>
  <si>
    <t>Convent Road, Carndonagh, Co. Donegal</t>
  </si>
  <si>
    <t>Ballybofey Road, Donegal Town, Co. Donegal.</t>
  </si>
  <si>
    <t>Radharc na Sleibhte, Supervised Residential unit</t>
  </si>
  <si>
    <t>Old Convent, Derry Rd, Carndonagh</t>
  </si>
  <si>
    <t>F93YY36</t>
  </si>
  <si>
    <t xml:space="preserve">Carrickboy, Ballyshannon, Co. Donegal </t>
  </si>
  <si>
    <t>Killybegs, Co. Donegal</t>
  </si>
  <si>
    <t>354323</t>
  </si>
  <si>
    <t>Inbhear Na Mara</t>
  </si>
  <si>
    <t>East End, Bundoran</t>
  </si>
  <si>
    <t>F94C858</t>
  </si>
  <si>
    <t>Benbulben Lodge SRU</t>
  </si>
  <si>
    <t>Cooladrummon, Cashelgarron,</t>
  </si>
  <si>
    <t>Linden House SRU</t>
  </si>
  <si>
    <t>Keash Rd, Ballymote</t>
  </si>
  <si>
    <t xml:space="preserve">
Park House SRU</t>
  </si>
  <si>
    <t>Carnmore Road, Dungloe.</t>
  </si>
  <si>
    <t>Castlecourt SRU</t>
  </si>
  <si>
    <t>Ballinphull, Cliffoney</t>
  </si>
  <si>
    <t>Arus Mhuire CNU</t>
  </si>
  <si>
    <t>Dublin Road, Tuam, Co. Galway</t>
  </si>
  <si>
    <t>408873</t>
  </si>
  <si>
    <t>Shannon Lodge Nursing Home</t>
  </si>
  <si>
    <t>Rooskey, Co. Roscommon</t>
  </si>
  <si>
    <t>N41YE03</t>
  </si>
  <si>
    <t>Plunkett CNU</t>
  </si>
  <si>
    <t>Elphin Street, Boyle, Co. Roscommon</t>
  </si>
  <si>
    <t>THE MAC BRIDE CNU</t>
  </si>
  <si>
    <t>ST MARY'S CRESCENT, WESTPORT</t>
  </si>
  <si>
    <t>926872</t>
  </si>
  <si>
    <t>Brothers of Charity East Limerick Services</t>
  </si>
  <si>
    <t>The Forts, Doon, Co. Limerick</t>
  </si>
  <si>
    <t>V94Y95N</t>
  </si>
  <si>
    <t>Raheen CNU</t>
  </si>
  <si>
    <t>Tuamgraney Co Clare</t>
  </si>
  <si>
    <t>St. Camillus Hospital</t>
  </si>
  <si>
    <t>Shelbourne Road, Limerick</t>
  </si>
  <si>
    <t>St Ita's Community Hospital</t>
  </si>
  <si>
    <t>Newcastle West, Co. Limerick</t>
  </si>
  <si>
    <t>315560</t>
  </si>
  <si>
    <t>Ennistymon Community Hospital</t>
  </si>
  <si>
    <t xml:space="preserve">Ennistymon, Co. Clare </t>
  </si>
  <si>
    <t>V95CD58</t>
  </si>
  <si>
    <t>Regina House CNU</t>
  </si>
  <si>
    <t>Cooraclare Road, Kilrush, Co. Clare</t>
  </si>
  <si>
    <t>Cope-Foundation, Teach Cairde, Clonakilty</t>
  </si>
  <si>
    <t>Teach Cairde, Scartagh, Clonakilty, Co. Cork</t>
  </si>
  <si>
    <t xml:space="preserve">Castletownbere Community Hospital </t>
  </si>
  <si>
    <t xml:space="preserve">Castletownbere, Bera, Cork </t>
  </si>
  <si>
    <t>Kanturk, Co. Cork</t>
  </si>
  <si>
    <t xml:space="preserve">St Josephs Community Hospital Millstreet Co. Cork </t>
  </si>
  <si>
    <t>Millstreet , Co Cork</t>
  </si>
  <si>
    <t>Bandon, Co Cork</t>
  </si>
  <si>
    <t>Greencloyne, Youghal, Co. Cork</t>
  </si>
  <si>
    <t>Youghal, Co. Cork</t>
  </si>
  <si>
    <t>452708</t>
  </si>
  <si>
    <t>Killarney Community Hospitals</t>
  </si>
  <si>
    <t>Saint Margaret's Road, Killarney, Co. Kerry</t>
  </si>
  <si>
    <t>V93XN79</t>
  </si>
  <si>
    <t>Tallow Road, Fermoy, Co.Cork</t>
  </si>
  <si>
    <t>303147</t>
  </si>
  <si>
    <t>Skibbereen Community Hospital</t>
  </si>
  <si>
    <t>Coolnagarrane, Skibbereen Community Hospital, Skibbereen, Co Cork.</t>
  </si>
  <si>
    <t>P81E395</t>
  </si>
  <si>
    <t xml:space="preserve">Community WHMHS
</t>
  </si>
  <si>
    <t>Droumleigh, Bantry. Co. Cork</t>
  </si>
  <si>
    <t>Perrott House/Saol Nua Skibbereen Community Hospital</t>
  </si>
  <si>
    <t>Coolnagurrane, Skibbereen, Co. Cork</t>
  </si>
  <si>
    <t>St Micheal's Unit, Mercy University Hospital</t>
  </si>
  <si>
    <t>Grenville Place, Cork</t>
  </si>
  <si>
    <t xml:space="preserve">Gougane Barra
</t>
  </si>
  <si>
    <t>Western Road, Mardyke, Cork</t>
  </si>
  <si>
    <t xml:space="preserve">Garnish House
</t>
  </si>
  <si>
    <t>Western Road, Cork</t>
  </si>
  <si>
    <t>Adult Mental Health Unit,  South Lee Mental Health Services, Cork University Hospital</t>
  </si>
  <si>
    <t>Wilton, Cork</t>
  </si>
  <si>
    <t>Clonakilty, Co Cork</t>
  </si>
  <si>
    <t>840437</t>
  </si>
  <si>
    <t>Dunmanway Community Hospital</t>
  </si>
  <si>
    <t>Dunmanway, Co. Cork</t>
  </si>
  <si>
    <t>P47WN27</t>
  </si>
  <si>
    <t>Cope Foundation, Bonnington, Montenotte, Cork</t>
  </si>
  <si>
    <t>Broomfield, Midleton, Cork</t>
  </si>
  <si>
    <t>West kerry Community Hospital</t>
  </si>
  <si>
    <t>Mail Road, Dingle</t>
  </si>
  <si>
    <t>797540</t>
  </si>
  <si>
    <t xml:space="preserve">Mount Alvernia Hospital </t>
  </si>
  <si>
    <t>Newberry, Mallow, Co. Cork</t>
  </si>
  <si>
    <t>P51XT95</t>
  </si>
  <si>
    <t>Carraig Mór Centre, Psychiatric Intensive Care Unit</t>
  </si>
  <si>
    <t xml:space="preserve">Shanakiel, Cork
</t>
  </si>
  <si>
    <t xml:space="preserve">Ard Realt
</t>
  </si>
  <si>
    <t>Droumleigh, Bantry, Co. Cork</t>
  </si>
  <si>
    <t xml:space="preserve">Centre for Mental Healthcare and Recovery, Bantry General Hospital </t>
  </si>
  <si>
    <t>Carrignagat, Bantry, Co. Cork</t>
  </si>
  <si>
    <t xml:space="preserve">St. Colman's House
</t>
  </si>
  <si>
    <t>Cluain Arann Residential and Community Nursing Unit</t>
  </si>
  <si>
    <t>Avondale Crescent, Tipperary town</t>
  </si>
  <si>
    <t>Tipperary</t>
  </si>
  <si>
    <t>Sacred Heart Hospital, Carlow</t>
  </si>
  <si>
    <t>Old Dublin Road, Carlow</t>
  </si>
  <si>
    <t>Mount Sion Community Residence</t>
  </si>
  <si>
    <t>Murgasty Road, Tipperary Town, Co. Tipperary</t>
  </si>
  <si>
    <t>Abbeygale House
Farnogue Residential Unit</t>
  </si>
  <si>
    <t>Old hospital Road, Wexford</t>
  </si>
  <si>
    <t>St Johns Community Hospital</t>
  </si>
  <si>
    <t>Enniscorthy ,Co. Wexford</t>
  </si>
  <si>
    <t>Sidmonton Road, Bray, Co. Wicklow</t>
  </si>
  <si>
    <t>Dalkey Community Unit For Older Persons</t>
  </si>
  <si>
    <t>Kilbegnet Close, Dalkey , Co Dublin</t>
  </si>
  <si>
    <t>St. Colmans Residential Care Centre</t>
  </si>
  <si>
    <t>Rathdrum, Co. Wicklow</t>
  </si>
  <si>
    <t>761947</t>
  </si>
  <si>
    <t xml:space="preserve">Linn Dara Child and Adolescent Mental Health Service (Inpatient CAMHS) </t>
  </si>
  <si>
    <t>Cherry Orchard Campus, Dublin 10</t>
  </si>
  <si>
    <t>BALTINGLASS COMMUNITY HOSPITAL</t>
  </si>
  <si>
    <t>BALTINGLASS, CO. WICKLOW</t>
  </si>
  <si>
    <t>510743</t>
  </si>
  <si>
    <t>Cashel House</t>
  </si>
  <si>
    <t xml:space="preserve">203 Cashel House, Cashel Road, Dublin 12 </t>
  </si>
  <si>
    <t>D12APX4</t>
  </si>
  <si>
    <t>188522</t>
  </si>
  <si>
    <t>Ashdale House</t>
  </si>
  <si>
    <t>Ashdale House, Ashdale Road, Terenure, Dublin 6W</t>
  </si>
  <si>
    <t>D6WNN72</t>
  </si>
  <si>
    <t>171135</t>
  </si>
  <si>
    <t>15 Main Road Tallaght, Dublin 24</t>
  </si>
  <si>
    <t>D24DE43</t>
  </si>
  <si>
    <t>Meath Community Unit</t>
  </si>
  <si>
    <t>1-9 Heytesbury St, Wood Quay, Dublin 8</t>
  </si>
  <si>
    <t>Tymon North Community Nursing Unit</t>
  </si>
  <si>
    <t>Tymon North Road, Tallaght, Dublin24</t>
  </si>
  <si>
    <t>131085</t>
  </si>
  <si>
    <t>Peamount Health Care Older Persons Residential Services</t>
  </si>
  <si>
    <t>Peamount Road, Milltown, Newcastle, Co. Dublin</t>
  </si>
  <si>
    <t>D22Y008</t>
  </si>
  <si>
    <t>MAYNOOTH COMMUNITY CARE UNIT</t>
  </si>
  <si>
    <t>LEINSTER STREET, MAYNOOTH, CO. KILDARE</t>
  </si>
  <si>
    <t>Ballyfermot, Dublin 10</t>
  </si>
  <si>
    <t>Southside Inellectual Disability Service</t>
  </si>
  <si>
    <t>4 Newtowe Grove, Maynooth, Co. Kildare</t>
  </si>
  <si>
    <t>Proudstown Road, Navan, Co.Meath</t>
  </si>
  <si>
    <t>St. Brigids Hospital</t>
  </si>
  <si>
    <t>Shaen, Co. Laois</t>
  </si>
  <si>
    <t xml:space="preserve">Avalon House Redwood Extended Care Facility </t>
  </si>
  <si>
    <t>Avalon House, Redwood Extended Care Facility, Stedalt, Balscadden Road, Stamullen, Co. Meath</t>
  </si>
  <si>
    <t>895659</t>
  </si>
  <si>
    <t>Elmrooske House</t>
  </si>
  <si>
    <t>Ballyfin road, Portlaoise</t>
  </si>
  <si>
    <t>R32Y24V</t>
  </si>
  <si>
    <t>Sandymount Birr, Co. Offaly</t>
  </si>
  <si>
    <t>Clain Lir Care Centre</t>
  </si>
  <si>
    <t>Old Longford Road, Mullingar, Co. Westmeath</t>
  </si>
  <si>
    <t>702872</t>
  </si>
  <si>
    <t>Erkina House</t>
  </si>
  <si>
    <t>Mill Street,  Rathdowney, Co. Laois</t>
  </si>
  <si>
    <t>R32XN50</t>
  </si>
  <si>
    <t>289526</t>
  </si>
  <si>
    <t>Grove House</t>
  </si>
  <si>
    <t>39 Gort na Noir, Abbeyleix, Laois</t>
  </si>
  <si>
    <t>R32Y052</t>
  </si>
  <si>
    <t>161044</t>
  </si>
  <si>
    <t>Cualnn</t>
  </si>
  <si>
    <t>Redwood Extended Care Facility, Talbot Group, Stamullen, Co. Meath</t>
  </si>
  <si>
    <t>K32AN24</t>
  </si>
  <si>
    <t>889405</t>
  </si>
  <si>
    <t>Fielbrook</t>
  </si>
  <si>
    <t>Fielbrook, Dublin road, Portlaoise</t>
  </si>
  <si>
    <t>R32E798</t>
  </si>
  <si>
    <t>241258</t>
  </si>
  <si>
    <t>Monresa</t>
  </si>
  <si>
    <t>Dublin Road, Portlaoise, Laois</t>
  </si>
  <si>
    <t>R32WCF5</t>
  </si>
  <si>
    <t xml:space="preserve">St. Joseph's Community Nursing Unit </t>
  </si>
  <si>
    <t>Patrick Street, Trim, Co. Meath</t>
  </si>
  <si>
    <t>St Joseph's Hospital</t>
  </si>
  <si>
    <t xml:space="preserve">Townspark, Ardee, Co. Louth </t>
  </si>
  <si>
    <t>008172</t>
  </si>
  <si>
    <t>The Willows</t>
  </si>
  <si>
    <t>K32NV61</t>
  </si>
  <si>
    <t>815510</t>
  </si>
  <si>
    <t>St Joseph's Intellectual Disability Service</t>
  </si>
  <si>
    <t>St Ita's Hospital, Portrane, Co Dublin</t>
  </si>
  <si>
    <t>K36TY03</t>
  </si>
  <si>
    <t>Kildare West Wicklow Mental Health Services</t>
  </si>
  <si>
    <t>Lakeview Unit Approved Centre (Nass General Hospital) and 3 high support hostels: Bramble Lodge, Larine House, St.Lomans</t>
  </si>
  <si>
    <t>Tonagh, Mount Nugent</t>
  </si>
  <si>
    <t>165165</t>
  </si>
  <si>
    <t>St. Joseph's Nursing Home</t>
  </si>
  <si>
    <t>Lurgan Glebe, Virginia</t>
  </si>
  <si>
    <t>A82A268</t>
  </si>
  <si>
    <t>Corrandulla nursing home</t>
  </si>
  <si>
    <t>Corrandulla, Co. Ggalway, H91F2W1</t>
  </si>
  <si>
    <t>527710</t>
  </si>
  <si>
    <t>St Anne's Private Nursing Home</t>
  </si>
  <si>
    <t>Sonnagh, Charlestown, Co. Mayo</t>
  </si>
  <si>
    <t>F12KH73</t>
  </si>
  <si>
    <t>573991</t>
  </si>
  <si>
    <t xml:space="preserve">Abbey Haven Care Centre &amp; Nursing Home </t>
  </si>
  <si>
    <t xml:space="preserve">Carrick Road , Boyle. Co. Roscommon </t>
  </si>
  <si>
    <t>F52AX24</t>
  </si>
  <si>
    <t>379623</t>
  </si>
  <si>
    <t>Brookvale Manor Nursing Home</t>
  </si>
  <si>
    <t>Hazell Hill, Ballyhaunis, Co, Mayo</t>
  </si>
  <si>
    <t>F35HX77</t>
  </si>
  <si>
    <t>344942</t>
  </si>
  <si>
    <t>Nightingale Nursing Home</t>
  </si>
  <si>
    <t>Lowville, Ahascragh, Ballinasloe, Co. Galway</t>
  </si>
  <si>
    <t>H53TY71</t>
  </si>
  <si>
    <t>St Dominic Savio Nursing Home</t>
  </si>
  <si>
    <t>Cahilly, Liscannor, Co. Clare</t>
  </si>
  <si>
    <t>483818</t>
  </si>
  <si>
    <t>Ashlawn House Nurisng Home</t>
  </si>
  <si>
    <t>Carrigintogher, Nenagh</t>
  </si>
  <si>
    <t>E45FA31</t>
  </si>
  <si>
    <t>315911</t>
  </si>
  <si>
    <t>St. Theresa's Nursing Home</t>
  </si>
  <si>
    <t>Dublin Road, Thurles, Co. Tipperary.</t>
  </si>
  <si>
    <t>E41V263</t>
  </si>
  <si>
    <t>173061</t>
  </si>
  <si>
    <t>FERNDALE</t>
  </si>
  <si>
    <t>ST NESSANS ROAD</t>
  </si>
  <si>
    <t>V94PT62</t>
  </si>
  <si>
    <t>012742</t>
  </si>
  <si>
    <t>Ivernia House, Croom</t>
  </si>
  <si>
    <t xml:space="preserve">Ivernia House, Skagh, Croom </t>
  </si>
  <si>
    <t>V35CK68</t>
  </si>
  <si>
    <t>494975</t>
  </si>
  <si>
    <t xml:space="preserve">O CONNELL HOUSE </t>
  </si>
  <si>
    <t>GORTBOY, NEWCASTLEWEST</t>
  </si>
  <si>
    <t>V42HW60</t>
  </si>
  <si>
    <t>169514</t>
  </si>
  <si>
    <t>New Strand House</t>
  </si>
  <si>
    <t>Caherdavin</t>
  </si>
  <si>
    <t>V94R3H0</t>
  </si>
  <si>
    <t>Youghal &amp; District Nursing Home</t>
  </si>
  <si>
    <t>Gortroe, Co. Cork</t>
  </si>
  <si>
    <t>234984</t>
  </si>
  <si>
    <t>Comhar Centre</t>
  </si>
  <si>
    <t>Love Lane, Charleville, Co. Cork</t>
  </si>
  <si>
    <t>P56XT96</t>
  </si>
  <si>
    <t>130125</t>
  </si>
  <si>
    <t>Tearmann Lodge KPFA</t>
  </si>
  <si>
    <t>Rathmore, Co. Kerry</t>
  </si>
  <si>
    <t>P51F406</t>
  </si>
  <si>
    <t>613079</t>
  </si>
  <si>
    <t>Father Corridan Centre</t>
  </si>
  <si>
    <t xml:space="preserve">Church View, Rathmore </t>
  </si>
  <si>
    <t>P51HD00</t>
  </si>
  <si>
    <t>985671</t>
  </si>
  <si>
    <t>Cope Foundation Holly Hill</t>
  </si>
  <si>
    <t>Cope Foundation, Harbour Road, Cork</t>
  </si>
  <si>
    <t>T23DW61</t>
  </si>
  <si>
    <t>549057</t>
  </si>
  <si>
    <t>Valentia Hospital</t>
  </si>
  <si>
    <t xml:space="preserve">Farranreagh, Valentia Island. Co Kerry. </t>
  </si>
  <si>
    <t>V23V968</t>
  </si>
  <si>
    <t>465951</t>
  </si>
  <si>
    <t>Cope Foundation</t>
  </si>
  <si>
    <t>John Birmingham Centre, Glasheen, Cork City</t>
  </si>
  <si>
    <t>T12W227</t>
  </si>
  <si>
    <t>Dromohane, Mallow</t>
  </si>
  <si>
    <t>KERRY CHESHIRE</t>
  </si>
  <si>
    <t>St. Margarets Road.Killarney. Co. Kerry</t>
  </si>
  <si>
    <t>075105</t>
  </si>
  <si>
    <t>Cope Foundation Dan Corkery Place</t>
  </si>
  <si>
    <t xml:space="preserve">Dan Corkery Place, Macroom, Co. Cork </t>
  </si>
  <si>
    <t>P12WY93</t>
  </si>
  <si>
    <t>015262</t>
  </si>
  <si>
    <t xml:space="preserve">ABI Ireland Macroom </t>
  </si>
  <si>
    <t>11 Ard na Gréine, Masseytown, Macroom, Co. Cork</t>
  </si>
  <si>
    <t>P12Y335</t>
  </si>
  <si>
    <t xml:space="preserve">Castle Road, Blackrock, Cork
</t>
  </si>
  <si>
    <t>St John of Gods, St. Mary of the Angels, Whitefield, Beaufort</t>
  </si>
  <si>
    <t>Whitefield, Beaufort, Co. Kerry</t>
  </si>
  <si>
    <t>Marymount hospital and Hospice</t>
  </si>
  <si>
    <t>Curraheen Road, Cork</t>
  </si>
  <si>
    <t>Spa Glen, Mallow, Co. Cork</t>
  </si>
  <si>
    <t>Ballincollig, Murphy Barracks Road, Near Powder Mill, Cork</t>
  </si>
  <si>
    <t>984346</t>
  </si>
  <si>
    <t>Darraglynn Nursing Home</t>
  </si>
  <si>
    <t>Carrigaline Road, Douglas, Cork</t>
  </si>
  <si>
    <t>T12YP92</t>
  </si>
  <si>
    <t>112961</t>
  </si>
  <si>
    <t xml:space="preserve">Teach Shingán </t>
  </si>
  <si>
    <t>Mile House Road, Enniscorthy, Co. Wexford</t>
  </si>
  <si>
    <t>Y21W6D7</t>
  </si>
  <si>
    <t>772851</t>
  </si>
  <si>
    <t xml:space="preserve">Tinnypark Nursing Home </t>
  </si>
  <si>
    <t>Derdimus, Callan Road, Kilkenny, R95EF21</t>
  </si>
  <si>
    <t>R95EF21</t>
  </si>
  <si>
    <t>976372</t>
  </si>
  <si>
    <t>Middletown House Nursing Home</t>
  </si>
  <si>
    <t>Ardamine, Gorey, Co. Wexford</t>
  </si>
  <si>
    <t>Y25P6H7</t>
  </si>
  <si>
    <t>St. Lazerian's House Company Ltd</t>
  </si>
  <si>
    <t>Royal Oak Road, Bagenalstown, Co. Carlow</t>
  </si>
  <si>
    <t>859040</t>
  </si>
  <si>
    <t>Loyola and Eden</t>
  </si>
  <si>
    <t>Milehouse Road, Enniscorthy, Co. Wexford</t>
  </si>
  <si>
    <t>Y21E3T2</t>
  </si>
  <si>
    <t>393667</t>
  </si>
  <si>
    <t xml:space="preserve">Beechhaven
</t>
  </si>
  <si>
    <t xml:space="preserve">Blackstoops, Enniscorthy, Co. Wexford
</t>
  </si>
  <si>
    <t>Y21XN77</t>
  </si>
  <si>
    <t>978475</t>
  </si>
  <si>
    <t xml:space="preserve">St Josephs Home, </t>
  </si>
  <si>
    <t>Little Sisters of the Poor, Abbey Road, Ferrybank, Waterford</t>
  </si>
  <si>
    <t>X91F882</t>
  </si>
  <si>
    <t>953069</t>
  </si>
  <si>
    <t>SOS Kilkenny clg</t>
  </si>
  <si>
    <t>R95RX3N</t>
  </si>
  <si>
    <t>238401</t>
  </si>
  <si>
    <t>Dargle Valley Nursing Home</t>
  </si>
  <si>
    <t>Cookstown Road, Enniskerry, Co. Wicklow A98N478</t>
  </si>
  <si>
    <t>A98N478</t>
  </si>
  <si>
    <t>433448</t>
  </si>
  <si>
    <t>The Children's Sunshine Home (operating as LauraLynn Children's Hospice)</t>
  </si>
  <si>
    <t>LEOPARDSTOWN ROAD, DUBLIN 18</t>
  </si>
  <si>
    <t>D18R620</t>
  </si>
  <si>
    <t>Morehampton Road, Donnybrook, Dublin</t>
  </si>
  <si>
    <t>Roseville Nursing Home</t>
  </si>
  <si>
    <t>49 Meath Road, Bray, Co. Wicklow</t>
  </si>
  <si>
    <t>932323</t>
  </si>
  <si>
    <t xml:space="preserve">Asgard Lodge Nursing Home </t>
  </si>
  <si>
    <t xml:space="preserve">Monument Lane, Kilbride, Arklow, Co. Wicklow
</t>
  </si>
  <si>
    <t>Y14E862</t>
  </si>
  <si>
    <t>Peacehaven Trust CLG</t>
  </si>
  <si>
    <t>1 Hillside, Greystones</t>
  </si>
  <si>
    <t>464411</t>
  </si>
  <si>
    <t xml:space="preserve">Cairnhill Nursing home </t>
  </si>
  <si>
    <t xml:space="preserve">Herbert Road, Bray, Co. Wicklow </t>
  </si>
  <si>
    <t>A98VF88</t>
  </si>
  <si>
    <t>201665</t>
  </si>
  <si>
    <t>Mount Tabor Care Centre &amp; Nursing Home</t>
  </si>
  <si>
    <t>9 Sandymount Green, Dublin 4</t>
  </si>
  <si>
    <t>D04YT68</t>
  </si>
  <si>
    <t>921242</t>
  </si>
  <si>
    <t>CARYSFORT NURSING HOME</t>
  </si>
  <si>
    <t>7 ARKENDALE ROAD, GLENAGEARY, CO DUBLIN</t>
  </si>
  <si>
    <t>A96W566</t>
  </si>
  <si>
    <t>792002</t>
  </si>
  <si>
    <t>Aclare Nursing Home</t>
  </si>
  <si>
    <t>4/5 Tivoli Terrace South, Dun Laoghaoire</t>
  </si>
  <si>
    <t>A96FX74</t>
  </si>
  <si>
    <t>TLC CITYWEST</t>
  </si>
  <si>
    <t>Cooledown Commons, Fortunestown Lane</t>
  </si>
  <si>
    <t>624990</t>
  </si>
  <si>
    <t>Lourdesville Nursing Home</t>
  </si>
  <si>
    <t>Athy Rd, Kildare Town, Co. Kildare</t>
  </si>
  <si>
    <t>R51PY94</t>
  </si>
  <si>
    <t>Curragh Lawn Nursing Home</t>
  </si>
  <si>
    <t>Kinneagh Curragh Co. Kildare</t>
  </si>
  <si>
    <t>Sally Park Close, Firhouse, Dublin 24</t>
  </si>
  <si>
    <t>248592</t>
  </si>
  <si>
    <t>TLC Nursing Home, Maynooth</t>
  </si>
  <si>
    <t>Straffan Road, Maynooth, Co. Kildare</t>
  </si>
  <si>
    <t>W23H028</t>
  </si>
  <si>
    <t>664040</t>
  </si>
  <si>
    <t>Our Lady's Hospice and Care Services</t>
  </si>
  <si>
    <t>Harold's Cross Dublin 6W</t>
  </si>
  <si>
    <t>899794</t>
  </si>
  <si>
    <t>Coolamber House</t>
  </si>
  <si>
    <t>Coolamber House, Bonavalley, Athlone, Westmeath</t>
  </si>
  <si>
    <t>N37F5X5</t>
  </si>
  <si>
    <t>341798</t>
  </si>
  <si>
    <t>St. Camillus Nursing Centre</t>
  </si>
  <si>
    <t>Killucan, Co. Westmeath</t>
  </si>
  <si>
    <t>N91VF51</t>
  </si>
  <si>
    <t>Baylough, Athlone</t>
  </si>
  <si>
    <t>125411</t>
  </si>
  <si>
    <t xml:space="preserve">Ballard Lodge Nursing Home </t>
  </si>
  <si>
    <t>Borris Road, Portlaoise, Co. Laois</t>
  </si>
  <si>
    <t>R32YW82</t>
  </si>
  <si>
    <t xml:space="preserve">Carthage Nursing Home </t>
  </si>
  <si>
    <t>Mucklagh, Tullamore, Co. Offaly</t>
  </si>
  <si>
    <t>631042</t>
  </si>
  <si>
    <t>Laurel Lodge Nursing Home</t>
  </si>
  <si>
    <t xml:space="preserve">Templemichael, Co. Longford </t>
  </si>
  <si>
    <t>N39XE92</t>
  </si>
  <si>
    <t>Longford</t>
  </si>
  <si>
    <t>211190</t>
  </si>
  <si>
    <t>LEABY LODGE</t>
  </si>
  <si>
    <t>Leaby Lodge, Belpatrick, Collon, Co. Louth</t>
  </si>
  <si>
    <t>A92Y2Y2</t>
  </si>
  <si>
    <t>732992</t>
  </si>
  <si>
    <t>1-4 Station Road</t>
  </si>
  <si>
    <t>1-4 Station Road, Castlebellingham, Co. Louth</t>
  </si>
  <si>
    <t>A91H5HV</t>
  </si>
  <si>
    <t>499109</t>
  </si>
  <si>
    <t>Boyne Valley Nursing Home</t>
  </si>
  <si>
    <t>Dowth, Drogheda, Co. Meath</t>
  </si>
  <si>
    <t>A92HK70</t>
  </si>
  <si>
    <t>510651</t>
  </si>
  <si>
    <t>HILLVIEW NURSING HOME</t>
  </si>
  <si>
    <t>RATHFEIGH, TARA, CO. MEATH</t>
  </si>
  <si>
    <t>C15V291</t>
  </si>
  <si>
    <t>Baltray Co Louth</t>
  </si>
  <si>
    <t>Chapelizod Dublin 20</t>
  </si>
  <si>
    <t>585628</t>
  </si>
  <si>
    <t>Shrewsbury House Nursing Home</t>
  </si>
  <si>
    <t>164 Clonliffe Road, Drumcondra, Dublin 3</t>
  </si>
  <si>
    <t>D03PF68</t>
  </si>
  <si>
    <t>Kenure Park, Rush, Co. Dublin</t>
  </si>
  <si>
    <t>865027</t>
  </si>
  <si>
    <t>Howth Hill Lodge</t>
  </si>
  <si>
    <t>Thormanby Road, Howth</t>
  </si>
  <si>
    <t>D13KN22</t>
  </si>
  <si>
    <t>713267</t>
  </si>
  <si>
    <t>Brymore House</t>
  </si>
  <si>
    <t>D13VK82</t>
  </si>
  <si>
    <t>570730</t>
  </si>
  <si>
    <t>Catherine McAuley House</t>
  </si>
  <si>
    <t>Beaumont Woods, Dublin 9</t>
  </si>
  <si>
    <t>D09A9PD</t>
  </si>
  <si>
    <t>446769</t>
  </si>
  <si>
    <t>Avista</t>
  </si>
  <si>
    <t>St Vincent's Centre, Navan Road, Dublin 7</t>
  </si>
  <si>
    <t>D07A894</t>
  </si>
  <si>
    <t>286709</t>
  </si>
  <si>
    <t>Raheny Community Nursing Unit</t>
  </si>
  <si>
    <t>Harmonstown Road, Raheny, Dublin 5</t>
  </si>
  <si>
    <t>D05VR66</t>
  </si>
  <si>
    <t>917184</t>
  </si>
  <si>
    <t>Cherryfields Housing with Care</t>
  </si>
  <si>
    <t>20 Cherryfields Lawn, Hartstown, Clonsilla, Dublin 15</t>
  </si>
  <si>
    <t>D15DH9C</t>
  </si>
  <si>
    <t>226736</t>
  </si>
  <si>
    <t>Marian House</t>
  </si>
  <si>
    <t>Holy Faith Sisters, Glasnevin, Dublin 11</t>
  </si>
  <si>
    <t>D11HN8F</t>
  </si>
  <si>
    <t>Tonlegee Road, Raheny, Dublin 5</t>
  </si>
  <si>
    <t>14/12/2021</t>
  </si>
  <si>
    <t>16/12/2021</t>
  </si>
  <si>
    <t>13/12/2022</t>
  </si>
  <si>
    <t>`09</t>
  </si>
  <si>
    <t>2020-2021 Season-Hospital Name</t>
  </si>
  <si>
    <t>2020-2021 Season-Total Eligible</t>
  </si>
  <si>
    <t>2020-2021 Season-Total Vaccinated</t>
  </si>
  <si>
    <t xml:space="preserve">2020-2021 Season-% Uptake Total </t>
  </si>
  <si>
    <t xml:space="preserve">2021-2022 Season-% Uptake Total </t>
  </si>
  <si>
    <t>2020-2021 Season-Hospital Group</t>
  </si>
  <si>
    <t>Change in Participation Between 2020-2021 and 2021-2022 Seasons</t>
  </si>
  <si>
    <t>2020-2021 Season-Hospital Participation</t>
  </si>
  <si>
    <t>Participation in 2021-2022 Season</t>
  </si>
  <si>
    <t>Change in %Uptake Between 2020-2021 and 2021-2022 Seasons</t>
  </si>
  <si>
    <t>Bon Secours Hospital, Tralee, Kerry</t>
  </si>
  <si>
    <t>Hospital HCW Uptake</t>
  </si>
  <si>
    <t>Long-term/Residential Care Facility HCW Uptake</t>
  </si>
  <si>
    <t>Long-term/Residential Care Facility Resident Uptake</t>
  </si>
  <si>
    <t>2020-2021 Season-Residential Facility Name</t>
  </si>
  <si>
    <t>County</t>
  </si>
  <si>
    <t>2020-2021 Season-CHO</t>
  </si>
  <si>
    <t>2020-2021 Season-LTCF Participation</t>
  </si>
  <si>
    <t>2020-2021 Season-HSE/Non-HSE</t>
  </si>
  <si>
    <t>Shercock Rd, Castleblayney, Co. Monaghan</t>
  </si>
  <si>
    <t>2020-2021 Season-Total Eligible-Long Term Residents</t>
  </si>
  <si>
    <t>2020-2021 Season-Total Vaccinated-Long Term Residents</t>
  </si>
  <si>
    <t>2020-2021 Season-% Uptake-Long Term Residents</t>
  </si>
  <si>
    <t>2021-2022 Season-% Uptake-Long Term Residents</t>
  </si>
  <si>
    <t>Change in %Uptake-Long Term Residents-Between 2020-2021 and 2021-2022 Seasons</t>
  </si>
  <si>
    <t>2020-2021 Season-Total Eligible-Respite Residents</t>
  </si>
  <si>
    <t>2020-2021 Season-Total Vaccinated-Respite  Residents</t>
  </si>
  <si>
    <t>2020-2021 Season-% Uptake-Respite  Residents</t>
  </si>
  <si>
    <t>2021-2022 Season-% Uptake-Respite  Residents</t>
  </si>
  <si>
    <t>Change in %Uptake-Respite  Residents-Between 2020-2021 and 2021-2022 Seasons</t>
  </si>
  <si>
    <t>2021-2022 Season</t>
  </si>
  <si>
    <t>2020-2021 Season</t>
  </si>
  <si>
    <t>Target Group</t>
  </si>
  <si>
    <t>HSE excl private /All</t>
  </si>
  <si>
    <t>No. Eligible</t>
  </si>
  <si>
    <t>No. Vaccinated</t>
  </si>
  <si>
    <t>% Uptake</t>
  </si>
  <si>
    <t>Hospital HCWs</t>
  </si>
  <si>
    <t>HSE excl private</t>
  </si>
  <si>
    <t>All</t>
  </si>
  <si>
    <t>LTCF-HCWs</t>
  </si>
  <si>
    <t>LTCF-Long Term Residents</t>
  </si>
  <si>
    <t>LTCF-Respite Residents</t>
  </si>
  <si>
    <t>No. Participating Healthcare Facilities</t>
  </si>
  <si>
    <t>L</t>
  </si>
  <si>
    <t>p</t>
  </si>
  <si>
    <t>confidence level 0.95</t>
  </si>
  <si>
    <t>alpha</t>
  </si>
  <si>
    <t>alpha/2</t>
  </si>
  <si>
    <t>z</t>
  </si>
  <si>
    <t>SE</t>
  </si>
  <si>
    <t>margin of error</t>
  </si>
  <si>
    <t>95% CI L</t>
  </si>
  <si>
    <t>95% CI U</t>
  </si>
  <si>
    <t>margin of error *100</t>
  </si>
  <si>
    <t>Long term</t>
  </si>
  <si>
    <t xml:space="preserve">Respite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</si>
</sst>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dd/mm/yyyy;@"/>
  </numFmts>
  <fonts count="3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C00000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rgb="FFC00000"/>
      <name val="Calibri"/>
      <family val="2"/>
      <scheme val="minor"/>
    </font>
    <font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rgb="FFC00000"/>
      <name val="Calibri"/>
      <family val="2"/>
      <scheme val="minor"/>
    </font>
    <font>
      <b/>
      <sz val="9"/>
      <name val="Calibri"/>
      <family val="2"/>
      <scheme val="minor"/>
    </font>
    <font>
      <sz val="9"/>
      <color rgb="FFC00000"/>
      <name val="Calibri"/>
      <family val="2"/>
      <scheme val="minor"/>
    </font>
    <font>
      <sz val="10"/>
      <name val="Calibri"/>
      <family val="2"/>
      <scheme val="minor"/>
    </font>
    <font>
      <b/>
      <sz val="9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10"/>
      <color rgb="FF002060"/>
      <name val="Calibri"/>
      <family val="2"/>
      <scheme val="minor"/>
    </font>
    <font>
      <b/>
      <sz val="9"/>
      <color rgb="FF002060"/>
      <name val="Calibri"/>
      <family val="2"/>
      <scheme val="minor"/>
    </font>
    <font>
      <sz val="9"/>
      <color rgb="FF002060"/>
      <name val="Calibri"/>
      <family val="2"/>
      <scheme val="minor"/>
    </font>
    <font>
      <sz val="10"/>
      <color rgb="FF002060"/>
      <name val="Calibri"/>
      <family val="2"/>
      <scheme val="minor"/>
    </font>
    <font>
      <b/>
      <sz val="9"/>
      <color theme="9" tint="-0.499984740745262"/>
      <name val="Calibri"/>
      <family val="2"/>
      <scheme val="minor"/>
    </font>
    <font>
      <sz val="9"/>
      <color theme="9" tint="-0.499984740745262"/>
      <name val="Calibri"/>
      <family val="2"/>
      <scheme val="minor"/>
    </font>
    <font>
      <sz val="10"/>
      <color theme="9" tint="-0.499984740745262"/>
      <name val="Calibri"/>
      <family val="2"/>
      <scheme val="minor"/>
    </font>
    <font>
      <b/>
      <sz val="10"/>
      <color theme="9" tint="-0.499984740745262"/>
      <name val="Calibri"/>
      <family val="2"/>
      <scheme val="minor"/>
    </font>
    <font>
      <b/>
      <sz val="9"/>
      <color rgb="FF203315"/>
      <name val="Calibri"/>
      <family val="2"/>
      <scheme val="minor"/>
    </font>
    <font>
      <sz val="9"/>
      <color rgb="FF203315"/>
      <name val="Calibri"/>
      <family val="2"/>
      <scheme val="minor"/>
    </font>
    <font>
      <sz val="10"/>
      <color rgb="FF203315"/>
      <name val="Calibri"/>
      <family val="2"/>
      <scheme val="minor"/>
    </font>
    <font>
      <b/>
      <sz val="10"/>
      <color rgb="FF203315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i/>
      <sz val="10"/>
      <color indexed="8"/>
      <name val="Calibri"/>
      <family val="2"/>
      <scheme val="minor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8">
    <xf numFmtId="0" fontId="0" fillId="0" borderId="0"/>
    <xf numFmtId="0" fontId="3" fillId="0" borderId="0"/>
    <xf numFmtId="0" fontId="4" fillId="0" borderId="0"/>
    <xf numFmtId="0" fontId="2" fillId="0" borderId="0"/>
    <xf numFmtId="0" fontId="1" fillId="0" borderId="0"/>
    <xf numFmtId="0" fontId="1" fillId="0" borderId="0"/>
    <xf numFmtId="0" fontId="4" fillId="0" borderId="0"/>
    <xf numFmtId="0" fontId="35" fillId="0" borderId="0"/>
  </cellStyleXfs>
  <cellXfs count="187">
    <xf numFmtId="0" fontId="0" fillId="0" borderId="0" xfId="0"/>
    <xf numFmtId="0" fontId="5" fillId="0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left" wrapText="1"/>
    </xf>
    <xf numFmtId="0" fontId="6" fillId="0" borderId="1" xfId="0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center" wrapText="1"/>
    </xf>
    <xf numFmtId="0" fontId="9" fillId="0" borderId="0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8" fillId="0" borderId="1" xfId="0" applyFont="1" applyFill="1" applyBorder="1" applyAlignment="1"/>
    <xf numFmtId="0" fontId="8" fillId="0" borderId="1" xfId="0" applyFont="1" applyFill="1" applyBorder="1" applyAlignment="1">
      <alignment horizontal="left"/>
    </xf>
    <xf numFmtId="164" fontId="10" fillId="0" borderId="1" xfId="0" applyNumberFormat="1" applyFont="1" applyFill="1" applyBorder="1" applyAlignment="1">
      <alignment horizontal="center"/>
    </xf>
    <xf numFmtId="0" fontId="11" fillId="0" borderId="1" xfId="0" applyFont="1" applyBorder="1" applyAlignment="1">
      <alignment horizontal="center" vertical="top"/>
    </xf>
    <xf numFmtId="14" fontId="11" fillId="0" borderId="1" xfId="0" applyNumberFormat="1" applyFont="1" applyBorder="1" applyAlignment="1">
      <alignment horizontal="center" vertical="top"/>
    </xf>
    <xf numFmtId="165" fontId="11" fillId="0" borderId="1" xfId="0" applyNumberFormat="1" applyFont="1" applyBorder="1" applyAlignment="1">
      <alignment horizontal="center" vertical="top"/>
    </xf>
    <xf numFmtId="0" fontId="8" fillId="0" borderId="0" xfId="0" applyFont="1" applyFill="1" applyBorder="1" applyAlignment="1">
      <alignment horizontal="right"/>
    </xf>
    <xf numFmtId="0" fontId="9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/>
    </xf>
    <xf numFmtId="0" fontId="8" fillId="0" borderId="0" xfId="0" applyFont="1" applyFill="1" applyAlignment="1"/>
    <xf numFmtId="0" fontId="12" fillId="0" borderId="1" xfId="0" applyFont="1" applyFill="1" applyBorder="1" applyAlignment="1">
      <alignment horizontal="center"/>
    </xf>
    <xf numFmtId="14" fontId="11" fillId="0" borderId="0" xfId="0" applyNumberFormat="1" applyFont="1" applyAlignment="1">
      <alignment horizontal="center" vertical="top"/>
    </xf>
    <xf numFmtId="165" fontId="11" fillId="0" borderId="0" xfId="0" applyNumberFormat="1" applyFont="1" applyAlignment="1">
      <alignment horizontal="center" vertical="top"/>
    </xf>
    <xf numFmtId="0" fontId="11" fillId="0" borderId="0" xfId="0" applyFont="1" applyAlignment="1">
      <alignment horizontal="center" vertical="top"/>
    </xf>
    <xf numFmtId="0" fontId="9" fillId="0" borderId="1" xfId="0" applyFont="1" applyFill="1" applyBorder="1" applyAlignment="1">
      <alignment horizontal="center"/>
    </xf>
    <xf numFmtId="14" fontId="9" fillId="0" borderId="0" xfId="0" applyNumberFormat="1" applyFont="1" applyFill="1" applyAlignment="1">
      <alignment horizontal="center"/>
    </xf>
    <xf numFmtId="165" fontId="9" fillId="0" borderId="0" xfId="0" applyNumberFormat="1" applyFont="1" applyFill="1" applyAlignment="1">
      <alignment horizontal="center"/>
    </xf>
    <xf numFmtId="164" fontId="8" fillId="0" borderId="0" xfId="0" applyNumberFormat="1" applyFont="1" applyFill="1" applyAlignment="1">
      <alignment horizontal="center"/>
    </xf>
    <xf numFmtId="164" fontId="10" fillId="0" borderId="0" xfId="0" applyNumberFormat="1" applyFont="1" applyFill="1" applyAlignment="1">
      <alignment horizontal="center"/>
    </xf>
    <xf numFmtId="0" fontId="7" fillId="0" borderId="1" xfId="0" applyFont="1" applyFill="1" applyBorder="1" applyAlignment="1"/>
    <xf numFmtId="164" fontId="7" fillId="0" borderId="1" xfId="0" applyNumberFormat="1" applyFont="1" applyFill="1" applyBorder="1" applyAlignment="1">
      <alignment horizontal="center" wrapText="1"/>
    </xf>
    <xf numFmtId="164" fontId="13" fillId="0" borderId="1" xfId="0" applyNumberFormat="1" applyFont="1" applyFill="1" applyBorder="1" applyAlignment="1">
      <alignment horizontal="center" wrapText="1"/>
    </xf>
    <xf numFmtId="0" fontId="15" fillId="0" borderId="0" xfId="0" applyFont="1" applyFill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10" fillId="0" borderId="1" xfId="0" applyFont="1" applyFill="1" applyBorder="1" applyAlignment="1"/>
    <xf numFmtId="164" fontId="15" fillId="0" borderId="1" xfId="0" applyNumberFormat="1" applyFont="1" applyFill="1" applyBorder="1" applyAlignment="1">
      <alignment horizontal="center"/>
    </xf>
    <xf numFmtId="164" fontId="9" fillId="0" borderId="0" xfId="0" applyNumberFormat="1" applyFont="1" applyFill="1" applyAlignment="1">
      <alignment horizontal="center"/>
    </xf>
    <xf numFmtId="0" fontId="9" fillId="0" borderId="0" xfId="0" applyFont="1" applyFill="1" applyAlignment="1">
      <alignment horizontal="left"/>
    </xf>
    <xf numFmtId="0" fontId="12" fillId="0" borderId="0" xfId="0" applyFont="1" applyFill="1" applyAlignment="1">
      <alignment horizontal="center"/>
    </xf>
    <xf numFmtId="0" fontId="19" fillId="0" borderId="0" xfId="0" applyFont="1" applyAlignment="1">
      <alignment horizontal="left"/>
    </xf>
    <xf numFmtId="0" fontId="19" fillId="0" borderId="0" xfId="0" applyFont="1"/>
    <xf numFmtId="0" fontId="19" fillId="0" borderId="0" xfId="0" applyFont="1" applyAlignment="1">
      <alignment horizontal="center"/>
    </xf>
    <xf numFmtId="0" fontId="19" fillId="0" borderId="0" xfId="0" applyFont="1" applyFill="1" applyAlignment="1">
      <alignment horizontal="center"/>
    </xf>
    <xf numFmtId="0" fontId="8" fillId="0" borderId="0" xfId="0" applyFont="1" applyFill="1" applyBorder="1" applyAlignment="1">
      <alignment horizontal="center"/>
    </xf>
    <xf numFmtId="1" fontId="8" fillId="0" borderId="1" xfId="0" applyNumberFormat="1" applyFont="1" applyFill="1" applyBorder="1" applyAlignment="1">
      <alignment horizontal="center"/>
    </xf>
    <xf numFmtId="0" fontId="16" fillId="0" borderId="1" xfId="0" applyFont="1" applyBorder="1" applyAlignment="1">
      <alignment horizontal="center" vertical="top"/>
    </xf>
    <xf numFmtId="2" fontId="8" fillId="0" borderId="0" xfId="0" applyNumberFormat="1" applyFont="1" applyFill="1" applyBorder="1"/>
    <xf numFmtId="2" fontId="8" fillId="0" borderId="0" xfId="0" applyNumberFormat="1" applyFont="1" applyFill="1" applyBorder="1" applyAlignment="1">
      <alignment horizontal="center"/>
    </xf>
    <xf numFmtId="1" fontId="5" fillId="0" borderId="1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 vertical="top"/>
    </xf>
    <xf numFmtId="164" fontId="7" fillId="0" borderId="1" xfId="0" applyNumberFormat="1" applyFont="1" applyFill="1" applyBorder="1" applyAlignment="1">
      <alignment horizontal="center"/>
    </xf>
    <xf numFmtId="0" fontId="8" fillId="0" borderId="0" xfId="1" applyFont="1" applyFill="1" applyAlignment="1">
      <alignment horizontal="center"/>
    </xf>
    <xf numFmtId="22" fontId="8" fillId="0" borderId="0" xfId="1" applyNumberFormat="1" applyFont="1" applyFill="1" applyAlignment="1"/>
    <xf numFmtId="22" fontId="8" fillId="0" borderId="0" xfId="1" applyNumberFormat="1" applyFont="1" applyFill="1" applyAlignment="1">
      <alignment horizontal="center"/>
    </xf>
    <xf numFmtId="0" fontId="8" fillId="0" borderId="0" xfId="1" applyFont="1" applyFill="1" applyBorder="1" applyAlignment="1">
      <alignment horizontal="center"/>
    </xf>
    <xf numFmtId="1" fontId="16" fillId="0" borderId="0" xfId="1" applyNumberFormat="1" applyFont="1" applyFill="1" applyBorder="1" applyAlignment="1">
      <alignment horizontal="center" vertical="top"/>
    </xf>
    <xf numFmtId="164" fontId="10" fillId="0" borderId="0" xfId="1" applyNumberFormat="1" applyFont="1" applyFill="1" applyBorder="1" applyAlignment="1">
      <alignment horizontal="center"/>
    </xf>
    <xf numFmtId="14" fontId="16" fillId="0" borderId="0" xfId="1" applyNumberFormat="1" applyFont="1" applyFill="1" applyBorder="1" applyAlignment="1">
      <alignment horizontal="center" vertical="top"/>
    </xf>
    <xf numFmtId="22" fontId="8" fillId="0" borderId="0" xfId="1" applyNumberFormat="1" applyFont="1" applyFill="1" applyBorder="1" applyAlignment="1">
      <alignment horizontal="center"/>
    </xf>
    <xf numFmtId="22" fontId="16" fillId="0" borderId="0" xfId="1" applyNumberFormat="1" applyFont="1" applyFill="1" applyBorder="1" applyAlignment="1">
      <alignment horizontal="center" vertical="top"/>
    </xf>
    <xf numFmtId="0" fontId="16" fillId="0" borderId="0" xfId="1" applyFont="1" applyFill="1" applyBorder="1" applyAlignment="1">
      <alignment horizontal="center" vertical="top"/>
    </xf>
    <xf numFmtId="0" fontId="5" fillId="0" borderId="1" xfId="1" applyFont="1" applyFill="1" applyBorder="1" applyAlignment="1">
      <alignment horizontal="center"/>
    </xf>
    <xf numFmtId="0" fontId="6" fillId="0" borderId="1" xfId="1" applyFont="1" applyFill="1" applyBorder="1" applyAlignment="1">
      <alignment horizontal="center" wrapText="1"/>
    </xf>
    <xf numFmtId="0" fontId="7" fillId="0" borderId="1" xfId="1" applyFont="1" applyFill="1" applyBorder="1" applyAlignment="1">
      <alignment horizontal="center" wrapText="1"/>
    </xf>
    <xf numFmtId="1" fontId="8" fillId="0" borderId="1" xfId="1" applyNumberFormat="1" applyFont="1" applyFill="1" applyBorder="1" applyAlignment="1">
      <alignment horizontal="center"/>
    </xf>
    <xf numFmtId="0" fontId="9" fillId="0" borderId="1" xfId="1" applyFont="1" applyFill="1" applyBorder="1" applyAlignment="1">
      <alignment horizontal="center"/>
    </xf>
    <xf numFmtId="164" fontId="10" fillId="0" borderId="1" xfId="1" applyNumberFormat="1" applyFont="1" applyFill="1" applyBorder="1" applyAlignment="1">
      <alignment horizontal="center"/>
    </xf>
    <xf numFmtId="1" fontId="5" fillId="0" borderId="1" xfId="1" applyNumberFormat="1" applyFont="1" applyFill="1" applyBorder="1" applyAlignment="1">
      <alignment horizontal="center"/>
    </xf>
    <xf numFmtId="0" fontId="12" fillId="0" borderId="1" xfId="1" applyFont="1" applyFill="1" applyBorder="1" applyAlignment="1">
      <alignment horizontal="center"/>
    </xf>
    <xf numFmtId="164" fontId="7" fillId="0" borderId="1" xfId="1" applyNumberFormat="1" applyFont="1" applyFill="1" applyBorder="1" applyAlignment="1">
      <alignment horizontal="center"/>
    </xf>
    <xf numFmtId="0" fontId="8" fillId="0" borderId="1" xfId="1" applyFont="1" applyFill="1" applyBorder="1" applyAlignment="1">
      <alignment horizontal="center"/>
    </xf>
    <xf numFmtId="0" fontId="8" fillId="0" borderId="0" xfId="1" applyFont="1" applyFill="1" applyAlignment="1"/>
    <xf numFmtId="1" fontId="8" fillId="0" borderId="0" xfId="1" applyNumberFormat="1" applyFont="1" applyFill="1" applyAlignment="1">
      <alignment horizontal="center"/>
    </xf>
    <xf numFmtId="0" fontId="10" fillId="0" borderId="0" xfId="1" applyFont="1" applyFill="1" applyAlignment="1">
      <alignment horizontal="center"/>
    </xf>
    <xf numFmtId="14" fontId="8" fillId="0" borderId="0" xfId="1" applyNumberFormat="1" applyFont="1" applyFill="1" applyAlignment="1">
      <alignment horizontal="center"/>
    </xf>
    <xf numFmtId="0" fontId="13" fillId="0" borderId="3" xfId="0" applyFont="1" applyFill="1" applyBorder="1" applyAlignment="1">
      <alignment horizontal="center" wrapText="1"/>
    </xf>
    <xf numFmtId="0" fontId="19" fillId="0" borderId="1" xfId="0" applyFont="1" applyBorder="1" applyAlignment="1">
      <alignment horizontal="center"/>
    </xf>
    <xf numFmtId="0" fontId="19" fillId="0" borderId="1" xfId="0" applyFont="1" applyBorder="1" applyAlignment="1">
      <alignment horizontal="left"/>
    </xf>
    <xf numFmtId="0" fontId="19" fillId="0" borderId="1" xfId="0" applyFont="1" applyBorder="1"/>
    <xf numFmtId="14" fontId="19" fillId="0" borderId="1" xfId="0" applyNumberFormat="1" applyFont="1" applyBorder="1" applyAlignment="1">
      <alignment horizontal="center"/>
    </xf>
    <xf numFmtId="0" fontId="19" fillId="0" borderId="1" xfId="0" applyFont="1" applyFill="1" applyBorder="1" applyAlignment="1">
      <alignment horizontal="center"/>
    </xf>
    <xf numFmtId="0" fontId="19" fillId="0" borderId="1" xfId="0" applyFont="1" applyFill="1" applyBorder="1" applyAlignment="1">
      <alignment horizontal="left"/>
    </xf>
    <xf numFmtId="0" fontId="19" fillId="0" borderId="1" xfId="0" applyFont="1" applyFill="1" applyBorder="1"/>
    <xf numFmtId="14" fontId="19" fillId="0" borderId="1" xfId="0" applyNumberFormat="1" applyFont="1" applyFill="1" applyBorder="1" applyAlignment="1">
      <alignment horizontal="center"/>
    </xf>
    <xf numFmtId="0" fontId="19" fillId="0" borderId="1" xfId="0" applyFont="1" applyBorder="1" applyAlignment="1"/>
    <xf numFmtId="0" fontId="9" fillId="0" borderId="1" xfId="0" applyFont="1" applyFill="1" applyBorder="1" applyAlignment="1">
      <alignment horizontal="left"/>
    </xf>
    <xf numFmtId="0" fontId="9" fillId="0" borderId="1" xfId="0" applyFont="1" applyBorder="1" applyAlignment="1">
      <alignment horizontal="center" vertical="top"/>
    </xf>
    <xf numFmtId="22" fontId="8" fillId="0" borderId="1" xfId="1" applyNumberFormat="1" applyFont="1" applyFill="1" applyBorder="1" applyAlignment="1"/>
    <xf numFmtId="22" fontId="8" fillId="0" borderId="1" xfId="1" applyNumberFormat="1" applyFont="1" applyFill="1" applyBorder="1" applyAlignment="1">
      <alignment horizontal="center"/>
    </xf>
    <xf numFmtId="1" fontId="16" fillId="0" borderId="1" xfId="1" applyNumberFormat="1" applyFont="1" applyFill="1" applyBorder="1" applyAlignment="1">
      <alignment horizontal="center" vertical="top"/>
    </xf>
    <xf numFmtId="22" fontId="16" fillId="0" borderId="1" xfId="1" applyNumberFormat="1" applyFont="1" applyFill="1" applyBorder="1" applyAlignment="1">
      <alignment horizontal="center" vertical="top"/>
    </xf>
    <xf numFmtId="14" fontId="16" fillId="0" borderId="1" xfId="1" applyNumberFormat="1" applyFont="1" applyFill="1" applyBorder="1" applyAlignment="1">
      <alignment horizontal="center" vertical="top"/>
    </xf>
    <xf numFmtId="0" fontId="20" fillId="0" borderId="1" xfId="0" applyFont="1" applyFill="1" applyBorder="1" applyAlignment="1">
      <alignment horizontal="center" wrapText="1"/>
    </xf>
    <xf numFmtId="0" fontId="20" fillId="0" borderId="1" xfId="0" applyFont="1" applyFill="1" applyBorder="1" applyAlignment="1">
      <alignment horizontal="left" wrapText="1"/>
    </xf>
    <xf numFmtId="0" fontId="22" fillId="0" borderId="1" xfId="0" applyFont="1" applyFill="1" applyBorder="1" applyAlignment="1">
      <alignment horizontal="left"/>
    </xf>
    <xf numFmtId="0" fontId="22" fillId="0" borderId="1" xfId="0" applyFont="1" applyFill="1" applyBorder="1" applyAlignment="1">
      <alignment horizontal="center"/>
    </xf>
    <xf numFmtId="164" fontId="22" fillId="0" borderId="1" xfId="0" applyNumberFormat="1" applyFont="1" applyFill="1" applyBorder="1" applyAlignment="1">
      <alignment horizontal="center"/>
    </xf>
    <xf numFmtId="0" fontId="22" fillId="0" borderId="0" xfId="0" applyFont="1" applyFill="1" applyAlignment="1">
      <alignment horizontal="left"/>
    </xf>
    <xf numFmtId="0" fontId="21" fillId="0" borderId="1" xfId="0" applyFont="1" applyFill="1" applyBorder="1" applyAlignment="1">
      <alignment horizontal="center" wrapText="1"/>
    </xf>
    <xf numFmtId="0" fontId="20" fillId="0" borderId="1" xfId="0" applyFont="1" applyFill="1" applyBorder="1" applyAlignment="1"/>
    <xf numFmtId="0" fontId="15" fillId="0" borderId="1" xfId="0" applyFont="1" applyFill="1" applyBorder="1" applyAlignment="1">
      <alignment horizontal="center"/>
    </xf>
    <xf numFmtId="164" fontId="23" fillId="0" borderId="1" xfId="0" applyNumberFormat="1" applyFont="1" applyFill="1" applyBorder="1" applyAlignment="1">
      <alignment horizontal="center"/>
    </xf>
    <xf numFmtId="0" fontId="28" fillId="0" borderId="1" xfId="0" applyFont="1" applyFill="1" applyBorder="1" applyAlignment="1">
      <alignment horizontal="center" wrapText="1"/>
    </xf>
    <xf numFmtId="164" fontId="29" fillId="0" borderId="1" xfId="0" applyNumberFormat="1" applyFont="1" applyFill="1" applyBorder="1" applyAlignment="1">
      <alignment horizontal="center"/>
    </xf>
    <xf numFmtId="0" fontId="29" fillId="0" borderId="0" xfId="0" applyFont="1" applyFill="1" applyAlignment="1">
      <alignment horizontal="center"/>
    </xf>
    <xf numFmtId="164" fontId="30" fillId="0" borderId="1" xfId="0" applyNumberFormat="1" applyFont="1" applyFill="1" applyBorder="1" applyAlignment="1">
      <alignment horizontal="center"/>
    </xf>
    <xf numFmtId="0" fontId="31" fillId="0" borderId="1" xfId="0" applyFont="1" applyFill="1" applyBorder="1" applyAlignment="1">
      <alignment horizontal="center" wrapText="1"/>
    </xf>
    <xf numFmtId="1" fontId="29" fillId="0" borderId="1" xfId="0" applyNumberFormat="1" applyFont="1" applyFill="1" applyBorder="1" applyAlignment="1">
      <alignment horizontal="center"/>
    </xf>
    <xf numFmtId="0" fontId="13" fillId="0" borderId="1" xfId="0" applyFont="1" applyFill="1" applyBorder="1" applyAlignment="1">
      <alignment horizontal="center"/>
    </xf>
    <xf numFmtId="0" fontId="18" fillId="0" borderId="1" xfId="0" applyFont="1" applyBorder="1" applyAlignment="1">
      <alignment horizontal="left" wrapText="1"/>
    </xf>
    <xf numFmtId="0" fontId="18" fillId="0" borderId="1" xfId="0" applyFont="1" applyBorder="1" applyAlignment="1">
      <alignment wrapText="1"/>
    </xf>
    <xf numFmtId="0" fontId="18" fillId="0" borderId="1" xfId="0" applyFont="1" applyBorder="1" applyAlignment="1">
      <alignment horizontal="right" wrapText="1"/>
    </xf>
    <xf numFmtId="0" fontId="33" fillId="0" borderId="1" xfId="0" applyFont="1" applyBorder="1" applyAlignment="1">
      <alignment horizontal="left"/>
    </xf>
    <xf numFmtId="0" fontId="33" fillId="0" borderId="1" xfId="0" applyFont="1" applyBorder="1"/>
    <xf numFmtId="0" fontId="33" fillId="0" borderId="1" xfId="0" applyFont="1" applyBorder="1" applyAlignment="1">
      <alignment horizontal="right"/>
    </xf>
    <xf numFmtId="164" fontId="33" fillId="0" borderId="1" xfId="0" applyNumberFormat="1" applyFont="1" applyBorder="1" applyAlignment="1">
      <alignment horizontal="right"/>
    </xf>
    <xf numFmtId="164" fontId="33" fillId="0" borderId="1" xfId="0" applyNumberFormat="1" applyFont="1" applyBorder="1" applyAlignment="1">
      <alignment horizontal="right" wrapText="1"/>
    </xf>
    <xf numFmtId="0" fontId="18" fillId="0" borderId="1" xfId="0" applyFont="1" applyBorder="1"/>
    <xf numFmtId="164" fontId="18" fillId="0" borderId="1" xfId="0" applyNumberFormat="1" applyFont="1" applyBorder="1" applyAlignment="1">
      <alignment horizontal="right"/>
    </xf>
    <xf numFmtId="164" fontId="18" fillId="0" borderId="1" xfId="0" applyNumberFormat="1" applyFont="1" applyBorder="1" applyAlignment="1">
      <alignment horizontal="right" wrapText="1"/>
    </xf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1" fontId="33" fillId="0" borderId="1" xfId="0" applyNumberFormat="1" applyFont="1" applyBorder="1" applyAlignment="1">
      <alignment horizontal="left"/>
    </xf>
    <xf numFmtId="1" fontId="33" fillId="0" borderId="1" xfId="0" applyNumberFormat="1" applyFont="1" applyBorder="1" applyAlignment="1">
      <alignment horizontal="right"/>
    </xf>
    <xf numFmtId="1" fontId="18" fillId="0" borderId="1" xfId="0" applyNumberFormat="1" applyFont="1" applyBorder="1" applyAlignment="1">
      <alignment horizontal="left"/>
    </xf>
    <xf numFmtId="1" fontId="18" fillId="0" borderId="1" xfId="0" applyNumberFormat="1" applyFont="1" applyBorder="1" applyAlignment="1">
      <alignment horizontal="right"/>
    </xf>
    <xf numFmtId="1" fontId="33" fillId="0" borderId="1" xfId="0" applyNumberFormat="1" applyFont="1" applyBorder="1" applyAlignment="1">
      <alignment horizontal="left" wrapText="1"/>
    </xf>
    <xf numFmtId="1" fontId="33" fillId="0" borderId="1" xfId="0" applyNumberFormat="1" applyFont="1" applyBorder="1" applyAlignment="1">
      <alignment horizontal="right" wrapText="1"/>
    </xf>
    <xf numFmtId="1" fontId="18" fillId="0" borderId="1" xfId="0" applyNumberFormat="1" applyFont="1" applyBorder="1" applyAlignment="1">
      <alignment horizontal="left" wrapText="1"/>
    </xf>
    <xf numFmtId="1" fontId="18" fillId="0" borderId="1" xfId="0" applyNumberFormat="1" applyFont="1" applyBorder="1" applyAlignment="1">
      <alignment horizontal="right" wrapText="1"/>
    </xf>
    <xf numFmtId="0" fontId="32" fillId="0" borderId="0" xfId="0" applyFont="1" applyBorder="1" applyAlignment="1">
      <alignment horizontal="center"/>
    </xf>
    <xf numFmtId="0" fontId="21" fillId="0" borderId="1" xfId="0" applyFont="1" applyFill="1" applyBorder="1" applyAlignment="1">
      <alignment horizontal="left" wrapText="1"/>
    </xf>
    <xf numFmtId="0" fontId="13" fillId="0" borderId="1" xfId="0" applyFont="1" applyFill="1" applyBorder="1" applyAlignment="1">
      <alignment horizontal="center" wrapText="1"/>
    </xf>
    <xf numFmtId="0" fontId="21" fillId="0" borderId="1" xfId="0" applyFont="1" applyBorder="1" applyAlignment="1">
      <alignment horizontal="center" wrapText="1"/>
    </xf>
    <xf numFmtId="1" fontId="23" fillId="0" borderId="1" xfId="0" applyNumberFormat="1" applyFont="1" applyFill="1" applyBorder="1" applyAlignment="1">
      <alignment horizontal="center"/>
    </xf>
    <xf numFmtId="164" fontId="15" fillId="0" borderId="1" xfId="0" applyNumberFormat="1" applyFont="1" applyBorder="1" applyAlignment="1">
      <alignment horizontal="center"/>
    </xf>
    <xf numFmtId="164" fontId="25" fillId="0" borderId="1" xfId="0" applyNumberFormat="1" applyFont="1" applyBorder="1" applyAlignment="1">
      <alignment horizontal="center"/>
    </xf>
    <xf numFmtId="1" fontId="19" fillId="0" borderId="1" xfId="0" applyNumberFormat="1" applyFont="1" applyBorder="1" applyAlignment="1">
      <alignment horizontal="center"/>
    </xf>
    <xf numFmtId="1" fontId="25" fillId="0" borderId="1" xfId="0" applyNumberFormat="1" applyFont="1" applyBorder="1" applyAlignment="1">
      <alignment horizontal="center"/>
    </xf>
    <xf numFmtId="1" fontId="20" fillId="0" borderId="1" xfId="0" applyNumberFormat="1" applyFont="1" applyFill="1" applyBorder="1" applyAlignment="1">
      <alignment horizontal="center"/>
    </xf>
    <xf numFmtId="164" fontId="20" fillId="0" borderId="1" xfId="0" applyNumberFormat="1" applyFont="1" applyFill="1" applyBorder="1" applyAlignment="1">
      <alignment horizontal="center"/>
    </xf>
    <xf numFmtId="164" fontId="24" fillId="0" borderId="1" xfId="0" applyNumberFormat="1" applyFont="1" applyBorder="1" applyAlignment="1">
      <alignment horizontal="center"/>
    </xf>
    <xf numFmtId="1" fontId="24" fillId="0" borderId="1" xfId="0" applyNumberFormat="1" applyFont="1" applyBorder="1" applyAlignment="1">
      <alignment horizontal="center"/>
    </xf>
    <xf numFmtId="0" fontId="20" fillId="0" borderId="1" xfId="0" applyFont="1" applyBorder="1" applyAlignment="1">
      <alignment horizontal="right" wrapText="1"/>
    </xf>
    <xf numFmtId="164" fontId="23" fillId="0" borderId="1" xfId="0" applyNumberFormat="1" applyFont="1" applyBorder="1" applyAlignment="1">
      <alignment horizontal="right"/>
    </xf>
    <xf numFmtId="0" fontId="23" fillId="0" borderId="1" xfId="0" applyFont="1" applyBorder="1" applyAlignment="1">
      <alignment horizontal="right"/>
    </xf>
    <xf numFmtId="164" fontId="23" fillId="0" borderId="1" xfId="0" applyNumberFormat="1" applyFont="1" applyBorder="1" applyAlignment="1">
      <alignment horizontal="right" wrapText="1"/>
    </xf>
    <xf numFmtId="164" fontId="20" fillId="0" borderId="1" xfId="0" applyNumberFormat="1" applyFont="1" applyBorder="1" applyAlignment="1">
      <alignment horizontal="right" wrapText="1"/>
    </xf>
    <xf numFmtId="0" fontId="26" fillId="0" borderId="0" xfId="1" applyFont="1" applyFill="1" applyAlignment="1">
      <alignment horizontal="center"/>
    </xf>
    <xf numFmtId="0" fontId="23" fillId="0" borderId="1" xfId="1" applyFont="1" applyFill="1" applyBorder="1" applyAlignment="1">
      <alignment horizontal="center"/>
    </xf>
    <xf numFmtId="164" fontId="23" fillId="0" borderId="1" xfId="1" applyNumberFormat="1" applyFont="1" applyFill="1" applyBorder="1" applyAlignment="1">
      <alignment horizontal="center"/>
    </xf>
    <xf numFmtId="0" fontId="20" fillId="0" borderId="3" xfId="0" applyFont="1" applyFill="1" applyBorder="1" applyAlignment="1">
      <alignment horizontal="center"/>
    </xf>
    <xf numFmtId="1" fontId="23" fillId="0" borderId="1" xfId="1" applyNumberFormat="1" applyFont="1" applyFill="1" applyBorder="1" applyAlignment="1">
      <alignment horizontal="center"/>
    </xf>
    <xf numFmtId="0" fontId="20" fillId="0" borderId="1" xfId="1" applyFont="1" applyFill="1" applyBorder="1" applyAlignment="1">
      <alignment horizontal="center"/>
    </xf>
    <xf numFmtId="164" fontId="20" fillId="0" borderId="1" xfId="1" applyNumberFormat="1" applyFont="1" applyFill="1" applyBorder="1" applyAlignment="1">
      <alignment horizontal="center"/>
    </xf>
    <xf numFmtId="1" fontId="20" fillId="0" borderId="1" xfId="1" applyNumberFormat="1" applyFont="1" applyFill="1" applyBorder="1" applyAlignment="1">
      <alignment horizontal="center"/>
    </xf>
    <xf numFmtId="0" fontId="34" fillId="0" borderId="1" xfId="0" applyFont="1" applyBorder="1"/>
    <xf numFmtId="164" fontId="26" fillId="0" borderId="1" xfId="0" applyNumberFormat="1" applyFont="1" applyBorder="1" applyAlignment="1">
      <alignment horizontal="right"/>
    </xf>
    <xf numFmtId="0" fontId="34" fillId="0" borderId="1" xfId="0" applyFont="1" applyBorder="1" applyAlignment="1">
      <alignment horizontal="right"/>
    </xf>
    <xf numFmtId="164" fontId="34" fillId="0" borderId="1" xfId="0" applyNumberFormat="1" applyFont="1" applyBorder="1" applyAlignment="1">
      <alignment horizontal="right"/>
    </xf>
    <xf numFmtId="1" fontId="34" fillId="0" borderId="1" xfId="0" applyNumberFormat="1" applyFont="1" applyBorder="1" applyAlignment="1">
      <alignment horizontal="right"/>
    </xf>
    <xf numFmtId="0" fontId="27" fillId="0" borderId="1" xfId="0" applyFont="1" applyBorder="1" applyAlignment="1">
      <alignment horizontal="right" wrapText="1"/>
    </xf>
    <xf numFmtId="0" fontId="0" fillId="0" borderId="5" xfId="0" applyBorder="1"/>
    <xf numFmtId="0" fontId="21" fillId="0" borderId="6" xfId="0" applyFont="1" applyFill="1" applyBorder="1" applyAlignment="1">
      <alignment horizontal="center" wrapText="1"/>
    </xf>
    <xf numFmtId="0" fontId="21" fillId="0" borderId="3" xfId="0" applyFont="1" applyFill="1" applyBorder="1" applyAlignment="1">
      <alignment horizontal="center" wrapText="1"/>
    </xf>
    <xf numFmtId="0" fontId="24" fillId="0" borderId="7" xfId="0" applyFont="1" applyFill="1" applyBorder="1" applyAlignment="1">
      <alignment horizontal="center" wrapText="1"/>
    </xf>
    <xf numFmtId="0" fontId="24" fillId="0" borderId="3" xfId="0" applyFont="1" applyFill="1" applyBorder="1" applyAlignment="1">
      <alignment horizontal="center" wrapText="1"/>
    </xf>
    <xf numFmtId="0" fontId="17" fillId="0" borderId="1" xfId="2" applyFont="1" applyFill="1" applyBorder="1" applyAlignment="1">
      <alignment horizontal="center" wrapText="1"/>
    </xf>
    <xf numFmtId="0" fontId="17" fillId="0" borderId="1" xfId="0" applyFont="1" applyFill="1" applyBorder="1" applyAlignment="1">
      <alignment wrapText="1"/>
    </xf>
    <xf numFmtId="0" fontId="17" fillId="0" borderId="1" xfId="0" applyFont="1" applyFill="1" applyBorder="1" applyAlignment="1">
      <alignment horizontal="center" wrapText="1"/>
    </xf>
    <xf numFmtId="14" fontId="6" fillId="0" borderId="1" xfId="1" applyNumberFormat="1" applyFont="1" applyFill="1" applyBorder="1" applyAlignment="1">
      <alignment horizontal="center" wrapText="1"/>
    </xf>
    <xf numFmtId="0" fontId="5" fillId="0" borderId="1" xfId="1" applyFont="1" applyFill="1" applyBorder="1" applyAlignment="1">
      <alignment horizontal="center" wrapText="1"/>
    </xf>
    <xf numFmtId="0" fontId="14" fillId="0" borderId="1" xfId="0" applyFont="1" applyFill="1" applyBorder="1" applyAlignment="1">
      <alignment horizontal="center" wrapText="1"/>
    </xf>
    <xf numFmtId="0" fontId="24" fillId="0" borderId="1" xfId="0" applyFont="1" applyFill="1" applyBorder="1" applyAlignment="1">
      <alignment horizontal="center" wrapText="1"/>
    </xf>
    <xf numFmtId="164" fontId="26" fillId="0" borderId="1" xfId="1" applyNumberFormat="1" applyFont="1" applyFill="1" applyBorder="1" applyAlignment="1">
      <alignment horizontal="center"/>
    </xf>
    <xf numFmtId="0" fontId="14" fillId="0" borderId="1" xfId="0" applyFont="1" applyFill="1" applyBorder="1" applyAlignment="1">
      <alignment horizontal="left" wrapText="1"/>
    </xf>
    <xf numFmtId="0" fontId="17" fillId="0" borderId="1" xfId="0" applyFont="1" applyBorder="1"/>
    <xf numFmtId="0" fontId="17" fillId="0" borderId="1" xfId="0" applyFont="1" applyBorder="1" applyAlignment="1">
      <alignment horizontal="center"/>
    </xf>
    <xf numFmtId="0" fontId="12" fillId="0" borderId="1" xfId="0" applyFont="1" applyFill="1" applyBorder="1" applyAlignment="1">
      <alignment horizontal="center" wrapText="1"/>
    </xf>
    <xf numFmtId="49" fontId="18" fillId="0" borderId="1" xfId="0" applyNumberFormat="1" applyFont="1" applyFill="1" applyBorder="1" applyAlignment="1">
      <alignment horizontal="center" wrapText="1"/>
    </xf>
    <xf numFmtId="0" fontId="2" fillId="0" borderId="0" xfId="3"/>
    <xf numFmtId="0" fontId="8" fillId="0" borderId="0" xfId="6" applyFont="1" applyFill="1" applyBorder="1" applyAlignment="1">
      <alignment horizontal="right"/>
    </xf>
    <xf numFmtId="0" fontId="8" fillId="0" borderId="0" xfId="6" applyFont="1" applyFill="1" applyBorder="1" applyAlignment="1">
      <alignment horizontal="center"/>
    </xf>
    <xf numFmtId="2" fontId="8" fillId="0" borderId="0" xfId="6" applyNumberFormat="1" applyFont="1" applyFill="1" applyBorder="1" applyAlignment="1">
      <alignment horizontal="right"/>
    </xf>
    <xf numFmtId="0" fontId="33" fillId="0" borderId="3" xfId="0" applyFont="1" applyBorder="1" applyAlignment="1">
      <alignment horizontal="left" vertical="center"/>
    </xf>
    <xf numFmtId="0" fontId="33" fillId="0" borderId="2" xfId="0" applyFont="1" applyBorder="1" applyAlignment="1">
      <alignment horizontal="left" vertical="center"/>
    </xf>
    <xf numFmtId="0" fontId="18" fillId="0" borderId="1" xfId="0" applyFont="1" applyBorder="1" applyAlignment="1">
      <alignment horizontal="center"/>
    </xf>
    <xf numFmtId="0" fontId="32" fillId="0" borderId="4" xfId="0" applyFont="1" applyBorder="1" applyAlignment="1">
      <alignment horizontal="center"/>
    </xf>
    <xf numFmtId="0" fontId="8" fillId="0" borderId="0" xfId="1" applyFont="1" applyFill="1" applyAlignment="1">
      <alignment horizontal="center"/>
    </xf>
  </cellXfs>
  <cellStyles count="8">
    <cellStyle name="Normal" xfId="0" builtinId="0"/>
    <cellStyle name="Normal 2" xfId="3" xr:uid="{50CE012D-FF55-41A1-8DB7-5778EA6C3253}"/>
    <cellStyle name="Normal 2 2" xfId="6" xr:uid="{D348673A-CFEA-4C8C-87B2-08667B2554DE}"/>
    <cellStyle name="Normal 2 3" xfId="5" xr:uid="{50CE012D-FF55-41A1-8DB7-5778EA6C3253}"/>
    <cellStyle name="Normal 2 4" xfId="7" xr:uid="{3A0EC0B7-0100-41C2-83FA-ADB3F5F3F21D}"/>
    <cellStyle name="Normal 3" xfId="2" xr:uid="{2B41B57A-CF40-49DE-B87D-ABE1EAC9B3BD}"/>
    <cellStyle name="Normal 5" xfId="1" xr:uid="{F6711031-391C-4D0E-86EE-F9E885FB46F5}"/>
    <cellStyle name="Normal 5 2" xfId="4" xr:uid="{F6711031-391C-4D0E-86EE-F9E885FB46F5}"/>
  </cellStyles>
  <dxfs count="0"/>
  <tableStyles count="0" defaultTableStyle="TableStyleMedium2" defaultPivotStyle="PivotStyleLight16"/>
  <colors>
    <mruColors>
      <color rgb="FF20331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7743263517945999E-2"/>
          <c:y val="5.0926017584811398E-2"/>
          <c:w val="0.85126395908878161"/>
          <c:h val="0.6657778801465521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'Appendix 1 Hospital HCW Fluvax'!$G$63</c:f>
              <c:strCache>
                <c:ptCount val="1"/>
                <c:pt idx="0">
                  <c:v>% Uptake Total </c:v>
                </c:pt>
              </c:strCache>
            </c:strRef>
          </c:tx>
          <c:spPr>
            <a:solidFill>
              <a:srgbClr val="BA1F46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'Appendix 1 Hospital HCW Fluvax'!$N$64:$N$74</c:f>
                <c:numCache>
                  <c:formatCode>General</c:formatCode>
                  <c:ptCount val="11"/>
                </c:numCache>
              </c:numRef>
            </c:plus>
            <c:minus>
              <c:numRef>
                <c:f>'Appendix 1 Hospital HCW Fluvax'!$N$64:$N$74</c:f>
                <c:numCache>
                  <c:formatCode>General</c:formatCode>
                  <c:ptCount val="11"/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Lit>
              <c:ptCount val="11"/>
              <c:pt idx="0">
                <c:v>Children's Health Ireland</c:v>
              </c:pt>
              <c:pt idx="1">
                <c:v>Dublin Midlands (TCD)</c:v>
              </c:pt>
              <c:pt idx="2">
                <c:v>Dublin North East (RCSI)</c:v>
              </c:pt>
              <c:pt idx="3">
                <c:v>Ireland East (UCD)</c:v>
              </c:pt>
              <c:pt idx="4">
                <c:v>Midwest (UL)</c:v>
              </c:pt>
              <c:pt idx="5">
                <c:v>South/South West (UCC)</c:v>
              </c:pt>
              <c:pt idx="6">
                <c:v>West/North West (Saolta UHG; NUIG)</c:v>
              </c:pt>
              <c:pt idx="7">
                <c:v>Other</c:v>
              </c:pt>
              <c:pt idx="8">
                <c:v>Private</c:v>
              </c:pt>
              <c:pt idx="9">
                <c:v>Total excl private</c:v>
              </c:pt>
              <c:pt idx="10">
                <c:v>Total incl private</c:v>
              </c:pt>
            </c:strLit>
          </c:cat>
          <c:val>
            <c:numRef>
              <c:f>'Appendix 1 Hospital HCW Fluvax'!$G$64:$G$74</c:f>
              <c:numCache>
                <c:formatCode>0.0</c:formatCode>
                <c:ptCount val="11"/>
                <c:pt idx="0">
                  <c:v>0</c:v>
                </c:pt>
                <c:pt idx="1">
                  <c:v>71.787378564094467</c:v>
                </c:pt>
                <c:pt idx="2">
                  <c:v>67.246351481254919</c:v>
                </c:pt>
                <c:pt idx="3">
                  <c:v>68.67755532139094</c:v>
                </c:pt>
                <c:pt idx="4">
                  <c:v>47.560975609756099</c:v>
                </c:pt>
                <c:pt idx="5">
                  <c:v>62.459692538432698</c:v>
                </c:pt>
                <c:pt idx="6">
                  <c:v>52.002979639132597</c:v>
                </c:pt>
                <c:pt idx="7">
                  <c:v>66.467065868263475</c:v>
                </c:pt>
                <c:pt idx="8">
                  <c:v>54.64174454828661</c:v>
                </c:pt>
                <c:pt idx="9">
                  <c:v>64.507862374330898</c:v>
                </c:pt>
                <c:pt idx="10">
                  <c:v>64.049915409864511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25-489B-A1AC-BD3CD6C7FB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03341376"/>
        <c:axId val="1502752592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'Appendix 1 Hospital HCW Fluvax'!$H$63</c15:sqref>
                        </c15:formulaRef>
                      </c:ext>
                    </c:extLst>
                    <c:strCache>
                      <c:ptCount val="1"/>
                      <c:pt idx="0">
                        <c:v>% Uptake Management &amp; Administration</c:v>
                      </c:pt>
                    </c:strCache>
                  </c:strRef>
                </c:tx>
                <c:spPr>
                  <a:solidFill>
                    <a:srgbClr val="EC89A3"/>
                  </a:solidFill>
                  <a:ln>
                    <a:noFill/>
                  </a:ln>
                  <a:effectLst/>
                </c:spPr>
                <c:invertIfNegative val="0"/>
                <c:errBars>
                  <c:errBarType val="both"/>
                  <c:errValType val="cust"/>
                  <c:noEndCap val="0"/>
                  <c:plus>
                    <c:numLit>
                      <c:formatCode>General</c:formatCode>
                      <c:ptCount val="11"/>
                      <c:pt idx="0">
                        <c:v>63.643987065368947</c:v>
                      </c:pt>
                      <c:pt idx="1">
                        <c:v>37.843896115134186</c:v>
                      </c:pt>
                      <c:pt idx="2">
                        <c:v>32.694179581219444</c:v>
                      </c:pt>
                      <c:pt idx="3">
                        <c:v>26.079168764549543</c:v>
                      </c:pt>
                      <c:pt idx="4">
                        <c:v>37.873754430495168</c:v>
                      </c:pt>
                      <c:pt idx="5">
                        <c:v>28.584098415959282</c:v>
                      </c:pt>
                      <c:pt idx="6">
                        <c:v>39.908165604249469</c:v>
                      </c:pt>
                      <c:pt idx="7">
                        <c:v>81.137019128030346</c:v>
                      </c:pt>
                      <c:pt idx="8">
                        <c:v>55.853077939176629</c:v>
                      </c:pt>
                      <c:pt idx="9">
                        <c:v>13.137488098287356</c:v>
                      </c:pt>
                      <c:pt idx="10">
                        <c:v>12.786533400038557</c:v>
                      </c:pt>
                    </c:numLit>
                  </c:plus>
                  <c:minus>
                    <c:numLit>
                      <c:formatCode>General</c:formatCode>
                      <c:ptCount val="11"/>
                      <c:pt idx="0">
                        <c:v>63.643987065368947</c:v>
                      </c:pt>
                      <c:pt idx="1">
                        <c:v>37.843896115134186</c:v>
                      </c:pt>
                      <c:pt idx="2">
                        <c:v>32.694179581219444</c:v>
                      </c:pt>
                      <c:pt idx="3">
                        <c:v>26.079168764549543</c:v>
                      </c:pt>
                      <c:pt idx="4">
                        <c:v>37.873754430495168</c:v>
                      </c:pt>
                      <c:pt idx="5">
                        <c:v>28.584098415959282</c:v>
                      </c:pt>
                      <c:pt idx="6">
                        <c:v>39.908165604249469</c:v>
                      </c:pt>
                      <c:pt idx="7">
                        <c:v>81.137019128030346</c:v>
                      </c:pt>
                      <c:pt idx="8">
                        <c:v>55.853077939176629</c:v>
                      </c:pt>
                      <c:pt idx="9">
                        <c:v>13.137488098287356</c:v>
                      </c:pt>
                      <c:pt idx="10">
                        <c:v>12.786533400038557</c:v>
                      </c:pt>
                    </c:numLit>
                  </c:minus>
                  <c:spPr>
                    <a:noFill/>
                    <a:ln w="9525" cap="flat" cmpd="sng" algn="ctr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round/>
                    </a:ln>
                    <a:effectLst/>
                  </c:spPr>
                </c:errBars>
                <c:cat>
                  <c:strLit>
                    <c:ptCount val="11"/>
                    <c:pt idx="0">
                      <c:v>Children's Health Ireland</c:v>
                    </c:pt>
                    <c:pt idx="1">
                      <c:v>Dublin Midlands (TCD)</c:v>
                    </c:pt>
                    <c:pt idx="2">
                      <c:v>Dublin North East (RCSI)</c:v>
                    </c:pt>
                    <c:pt idx="3">
                      <c:v>Ireland East (UCD)</c:v>
                    </c:pt>
                    <c:pt idx="4">
                      <c:v>Midwest (UL)</c:v>
                    </c:pt>
                    <c:pt idx="5">
                      <c:v>South/South West (UCC)</c:v>
                    </c:pt>
                    <c:pt idx="6">
                      <c:v>West/North West (Saolta UHG; NUIG)</c:v>
                    </c:pt>
                    <c:pt idx="7">
                      <c:v>Other</c:v>
                    </c:pt>
                    <c:pt idx="8">
                      <c:v>Private</c:v>
                    </c:pt>
                    <c:pt idx="9">
                      <c:v>Total excl private</c:v>
                    </c:pt>
                    <c:pt idx="10">
                      <c:v>Total incl private</c:v>
                    </c:pt>
                  </c:strLit>
                </c:cat>
                <c:val>
                  <c:numRef>
                    <c:extLst>
                      <c:ext uri="{02D57815-91ED-43cb-92C2-25804820EDAC}">
                        <c15:formulaRef>
                          <c15:sqref>'Appendix 1 Hospital HCW Fluvax'!$H$64:$H$74</c15:sqref>
                        </c15:formulaRef>
                      </c:ext>
                    </c:extLst>
                    <c:numCache>
                      <c:formatCode>0.0</c:formatCode>
                      <c:ptCount val="11"/>
                      <c:pt idx="0">
                        <c:v>0</c:v>
                      </c:pt>
                      <c:pt idx="1">
                        <c:v>68.480603448275872</c:v>
                      </c:pt>
                      <c:pt idx="2">
                        <c:v>60.310166570936239</c:v>
                      </c:pt>
                      <c:pt idx="3">
                        <c:v>66.140667267808837</c:v>
                      </c:pt>
                      <c:pt idx="4">
                        <c:v>41.758241758241759</c:v>
                      </c:pt>
                      <c:pt idx="5">
                        <c:v>59.418729817007531</c:v>
                      </c:pt>
                      <c:pt idx="6">
                        <c:v>39.448508722566125</c:v>
                      </c:pt>
                      <c:pt idx="7">
                        <c:v>75.824175824175825</c:v>
                      </c:pt>
                      <c:pt idx="8">
                        <c:v>59.148936170212764</c:v>
                      </c:pt>
                      <c:pt idx="9">
                        <c:v>59.177740863787378</c:v>
                      </c:pt>
                      <c:pt idx="10">
                        <c:v>59.17640071273015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C625-489B-A1AC-BD3CD6C7FBFF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'Appendix 1 Hospital HCW Fluvax'!$I$63</c15:sqref>
                        </c15:formulaRef>
                      </c:ext>
                    </c:extLst>
                    <c:strCache>
                      <c:ptCount val="1"/>
                      <c:pt idx="0">
                        <c:v>% Uptake Medical &amp; Dental</c:v>
                      </c:pt>
                    </c:strCache>
                  </c:strRef>
                </c:tx>
                <c:spPr>
                  <a:solidFill>
                    <a:srgbClr val="82428D"/>
                  </a:solidFill>
                  <a:ln>
                    <a:noFill/>
                  </a:ln>
                  <a:effectLst/>
                </c:spPr>
                <c:invertIfNegative val="0"/>
                <c:errBars>
                  <c:errBarType val="both"/>
                  <c:errValType val="cust"/>
                  <c:noEndCap val="0"/>
                  <c:plus>
                    <c:numLit>
                      <c:formatCode>General</c:formatCode>
                      <c:ptCount val="11"/>
                      <c:pt idx="0">
                        <c:v>56.731086904191827</c:v>
                      </c:pt>
                      <c:pt idx="1">
                        <c:v>35.195383916713332</c:v>
                      </c:pt>
                      <c:pt idx="2">
                        <c:v>23.527724147770655</c:v>
                      </c:pt>
                      <c:pt idx="3">
                        <c:v>23.476414778181532</c:v>
                      </c:pt>
                      <c:pt idx="4">
                        <c:v>38.271786906529364</c:v>
                      </c:pt>
                      <c:pt idx="5">
                        <c:v>23.608349735216262</c:v>
                      </c:pt>
                      <c:pt idx="6">
                        <c:v>37.126793914366402</c:v>
                      </c:pt>
                      <c:pt idx="7">
                        <c:v>57.129146919398089</c:v>
                      </c:pt>
                      <c:pt idx="8">
                        <c:v>52.785775842330892</c:v>
                      </c:pt>
                      <c:pt idx="9">
                        <c:v>11.618830439028697</c:v>
                      </c:pt>
                      <c:pt idx="10">
                        <c:v>11.305537706526781</c:v>
                      </c:pt>
                    </c:numLit>
                  </c:plus>
                  <c:minus>
                    <c:numLit>
                      <c:formatCode>General</c:formatCode>
                      <c:ptCount val="11"/>
                      <c:pt idx="0">
                        <c:v>56.731086904191827</c:v>
                      </c:pt>
                      <c:pt idx="1">
                        <c:v>35.195383916713332</c:v>
                      </c:pt>
                      <c:pt idx="2">
                        <c:v>23.527724147770655</c:v>
                      </c:pt>
                      <c:pt idx="3">
                        <c:v>23.476414778181532</c:v>
                      </c:pt>
                      <c:pt idx="4">
                        <c:v>38.271786906529364</c:v>
                      </c:pt>
                      <c:pt idx="5">
                        <c:v>23.608349735216262</c:v>
                      </c:pt>
                      <c:pt idx="6">
                        <c:v>37.126793914366402</c:v>
                      </c:pt>
                      <c:pt idx="7">
                        <c:v>57.129146919398089</c:v>
                      </c:pt>
                      <c:pt idx="8">
                        <c:v>52.785775842330892</c:v>
                      </c:pt>
                      <c:pt idx="9">
                        <c:v>11.618830439028697</c:v>
                      </c:pt>
                      <c:pt idx="10">
                        <c:v>11.305537706526781</c:v>
                      </c:pt>
                    </c:numLit>
                  </c:minus>
                  <c:spPr>
                    <a:noFill/>
                    <a:ln w="9525" cap="flat" cmpd="sng" algn="ctr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round/>
                    </a:ln>
                    <a:effectLst/>
                  </c:spPr>
                </c:errBars>
                <c:cat>
                  <c:strLit>
                    <c:ptCount val="11"/>
                    <c:pt idx="0">
                      <c:v>Children's Health Ireland</c:v>
                    </c:pt>
                    <c:pt idx="1">
                      <c:v>Dublin Midlands (TCD)</c:v>
                    </c:pt>
                    <c:pt idx="2">
                      <c:v>Dublin North East (RCSI)</c:v>
                    </c:pt>
                    <c:pt idx="3">
                      <c:v>Ireland East (UCD)</c:v>
                    </c:pt>
                    <c:pt idx="4">
                      <c:v>Midwest (UL)</c:v>
                    </c:pt>
                    <c:pt idx="5">
                      <c:v>South/South West (UCC)</c:v>
                    </c:pt>
                    <c:pt idx="6">
                      <c:v>West/North West (Saolta UHG; NUIG)</c:v>
                    </c:pt>
                    <c:pt idx="7">
                      <c:v>Other</c:v>
                    </c:pt>
                    <c:pt idx="8">
                      <c:v>Private</c:v>
                    </c:pt>
                    <c:pt idx="9">
                      <c:v>Total excl private</c:v>
                    </c:pt>
                    <c:pt idx="10">
                      <c:v>Total incl private</c:v>
                    </c:pt>
                  </c:strLit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'Appendix 1 Hospital HCW Fluvax'!$I$64:$I$74</c15:sqref>
                        </c15:formulaRef>
                      </c:ext>
                    </c:extLst>
                    <c:numCache>
                      <c:formatCode>0.0</c:formatCode>
                      <c:ptCount val="11"/>
                      <c:pt idx="0">
                        <c:v>0</c:v>
                      </c:pt>
                      <c:pt idx="1">
                        <c:v>84.066955982641048</c:v>
                      </c:pt>
                      <c:pt idx="2">
                        <c:v>73.717542748575056</c:v>
                      </c:pt>
                      <c:pt idx="3">
                        <c:v>82.891246684350122</c:v>
                      </c:pt>
                      <c:pt idx="4">
                        <c:v>55.555555555555557</c:v>
                      </c:pt>
                      <c:pt idx="5">
                        <c:v>78.603603603603602</c:v>
                      </c:pt>
                      <c:pt idx="6">
                        <c:v>74.15792379900607</c:v>
                      </c:pt>
                      <c:pt idx="7">
                        <c:v>65.517241379310349</c:v>
                      </c:pt>
                      <c:pt idx="8">
                        <c:v>67.910447761194021</c:v>
                      </c:pt>
                      <c:pt idx="9">
                        <c:v>78.772238084779261</c:v>
                      </c:pt>
                      <c:pt idx="10">
                        <c:v>78.461702581608705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C625-489B-A1AC-BD3CD6C7FBFF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'Appendix 1 Hospital HCW Fluvax'!$J$63</c15:sqref>
                        </c15:formulaRef>
                      </c:ext>
                    </c:extLst>
                    <c:strCache>
                      <c:ptCount val="1"/>
                      <c:pt idx="0">
                        <c:v>% Uptake Health &amp; SocialCare</c:v>
                      </c:pt>
                    </c:strCache>
                  </c:strRef>
                </c:tx>
                <c:spPr>
                  <a:solidFill>
                    <a:srgbClr val="3E5B84"/>
                  </a:solidFill>
                  <a:ln>
                    <a:noFill/>
                  </a:ln>
                  <a:effectLst/>
                </c:spPr>
                <c:invertIfNegative val="0"/>
                <c:errBars>
                  <c:errBarType val="both"/>
                  <c:errValType val="cust"/>
                  <c:noEndCap val="0"/>
                  <c:plus>
                    <c:numLit>
                      <c:formatCode>General</c:formatCode>
                      <c:ptCount val="11"/>
                      <c:pt idx="0">
                        <c:v>53.972682231928523</c:v>
                      </c:pt>
                      <c:pt idx="1">
                        <c:v>27.273872062588843</c:v>
                      </c:pt>
                      <c:pt idx="2">
                        <c:v>22.593202543422375</c:v>
                      </c:pt>
                      <c:pt idx="3">
                        <c:v>15.785323233025883</c:v>
                      </c:pt>
                      <c:pt idx="4">
                        <c:v>33.778562112372697</c:v>
                      </c:pt>
                      <c:pt idx="5">
                        <c:v>22.577902319069668</c:v>
                      </c:pt>
                      <c:pt idx="6">
                        <c:v>39.322628928164605</c:v>
                      </c:pt>
                      <c:pt idx="7">
                        <c:v>78.736399864069327</c:v>
                      </c:pt>
                      <c:pt idx="8">
                        <c:v>56.133411733774842</c:v>
                      </c:pt>
                      <c:pt idx="9">
                        <c:v>10.560602128036267</c:v>
                      </c:pt>
                      <c:pt idx="10">
                        <c:v>10.522878715586335</c:v>
                      </c:pt>
                    </c:numLit>
                  </c:plus>
                  <c:minus>
                    <c:numLit>
                      <c:formatCode>General</c:formatCode>
                      <c:ptCount val="11"/>
                      <c:pt idx="0">
                        <c:v>53.972682231928523</c:v>
                      </c:pt>
                      <c:pt idx="1">
                        <c:v>27.273872062588843</c:v>
                      </c:pt>
                      <c:pt idx="2">
                        <c:v>22.593202543422375</c:v>
                      </c:pt>
                      <c:pt idx="3">
                        <c:v>15.785323233025883</c:v>
                      </c:pt>
                      <c:pt idx="4">
                        <c:v>33.778562112372697</c:v>
                      </c:pt>
                      <c:pt idx="5">
                        <c:v>22.577902319069668</c:v>
                      </c:pt>
                      <c:pt idx="6">
                        <c:v>39.322628928164605</c:v>
                      </c:pt>
                      <c:pt idx="7">
                        <c:v>78.736399864069327</c:v>
                      </c:pt>
                      <c:pt idx="8">
                        <c:v>56.133411733774842</c:v>
                      </c:pt>
                      <c:pt idx="9">
                        <c:v>10.560602128036267</c:v>
                      </c:pt>
                      <c:pt idx="10">
                        <c:v>10.522878715586335</c:v>
                      </c:pt>
                    </c:numLit>
                  </c:minus>
                  <c:spPr>
                    <a:noFill/>
                    <a:ln w="9525" cap="flat" cmpd="sng" algn="ctr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round/>
                    </a:ln>
                    <a:effectLst/>
                  </c:spPr>
                </c:errBars>
                <c:cat>
                  <c:strLit>
                    <c:ptCount val="11"/>
                    <c:pt idx="0">
                      <c:v>Children's Health Ireland</c:v>
                    </c:pt>
                    <c:pt idx="1">
                      <c:v>Dublin Midlands (TCD)</c:v>
                    </c:pt>
                    <c:pt idx="2">
                      <c:v>Dublin North East (RCSI)</c:v>
                    </c:pt>
                    <c:pt idx="3">
                      <c:v>Ireland East (UCD)</c:v>
                    </c:pt>
                    <c:pt idx="4">
                      <c:v>Midwest (UL)</c:v>
                    </c:pt>
                    <c:pt idx="5">
                      <c:v>South/South West (UCC)</c:v>
                    </c:pt>
                    <c:pt idx="6">
                      <c:v>West/North West (Saolta UHG; NUIG)</c:v>
                    </c:pt>
                    <c:pt idx="7">
                      <c:v>Other</c:v>
                    </c:pt>
                    <c:pt idx="8">
                      <c:v>Private</c:v>
                    </c:pt>
                    <c:pt idx="9">
                      <c:v>Total excl private</c:v>
                    </c:pt>
                    <c:pt idx="10">
                      <c:v>Total incl private</c:v>
                    </c:pt>
                  </c:strLit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'Appendix 1 Hospital HCW Fluvax'!$J$64:$J$74</c15:sqref>
                        </c15:formulaRef>
                      </c:ext>
                    </c:extLst>
                    <c:numCache>
                      <c:formatCode>0.0</c:formatCode>
                      <c:ptCount val="11"/>
                      <c:pt idx="0">
                        <c:v>0</c:v>
                      </c:pt>
                      <c:pt idx="1">
                        <c:v>76.075819672131146</c:v>
                      </c:pt>
                      <c:pt idx="2">
                        <c:v>71.651311126860378</c:v>
                      </c:pt>
                      <c:pt idx="3">
                        <c:v>76.844372644049542</c:v>
                      </c:pt>
                      <c:pt idx="4">
                        <c:v>86.04651162790698</c:v>
                      </c:pt>
                      <c:pt idx="5">
                        <c:v>77.623990772779706</c:v>
                      </c:pt>
                      <c:pt idx="6">
                        <c:v>66.067864271457083</c:v>
                      </c:pt>
                      <c:pt idx="7">
                        <c:v>74.39613526570048</c:v>
                      </c:pt>
                      <c:pt idx="8">
                        <c:v>57.536764705882348</c:v>
                      </c:pt>
                      <c:pt idx="9">
                        <c:v>74.112782818421962</c:v>
                      </c:pt>
                      <c:pt idx="10">
                        <c:v>73.138039130904758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C625-489B-A1AC-BD3CD6C7FBFF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'Appendix 1 Hospital HCW Fluvax'!$K$63</c15:sqref>
                        </c15:formulaRef>
                      </c:ext>
                    </c:extLst>
                    <c:strCache>
                      <c:ptCount val="1"/>
                      <c:pt idx="0">
                        <c:v>% Uptake Nursing</c:v>
                      </c:pt>
                    </c:strCache>
                  </c:strRef>
                </c:tx>
                <c:spPr>
                  <a:solidFill>
                    <a:srgbClr val="71A59C"/>
                  </a:solidFill>
                  <a:ln>
                    <a:noFill/>
                  </a:ln>
                  <a:effectLst/>
                </c:spPr>
                <c:invertIfNegative val="0"/>
                <c:errBars>
                  <c:errBarType val="both"/>
                  <c:errValType val="cust"/>
                  <c:noEndCap val="0"/>
                  <c:plus>
                    <c:numLit>
                      <c:formatCode>General</c:formatCode>
                      <c:ptCount val="11"/>
                      <c:pt idx="0">
                        <c:v>51.839586103958489</c:v>
                      </c:pt>
                      <c:pt idx="1">
                        <c:v>36.773913538394666</c:v>
                      </c:pt>
                      <c:pt idx="2">
                        <c:v>25.177175498423882</c:v>
                      </c:pt>
                      <c:pt idx="3">
                        <c:v>24.008663862621667</c:v>
                      </c:pt>
                      <c:pt idx="4">
                        <c:v>39.158432048660423</c:v>
                      </c:pt>
                      <c:pt idx="5">
                        <c:v>29.309190190057311</c:v>
                      </c:pt>
                      <c:pt idx="6">
                        <c:v>39.692958806391808</c:v>
                      </c:pt>
                      <c:pt idx="7">
                        <c:v>90.943555329731609</c:v>
                      </c:pt>
                      <c:pt idx="8">
                        <c:v>52.999525252973271</c:v>
                      </c:pt>
                      <c:pt idx="9">
                        <c:v>12.655364454785955</c:v>
                      </c:pt>
                      <c:pt idx="10">
                        <c:v>12.301780960906711</c:v>
                      </c:pt>
                    </c:numLit>
                  </c:plus>
                  <c:minus>
                    <c:numLit>
                      <c:formatCode>General</c:formatCode>
                      <c:ptCount val="11"/>
                      <c:pt idx="0">
                        <c:v>51.839586103958489</c:v>
                      </c:pt>
                      <c:pt idx="1">
                        <c:v>36.773913538394666</c:v>
                      </c:pt>
                      <c:pt idx="2">
                        <c:v>25.177175498423882</c:v>
                      </c:pt>
                      <c:pt idx="3">
                        <c:v>24.008663862621667</c:v>
                      </c:pt>
                      <c:pt idx="4">
                        <c:v>39.158432048660423</c:v>
                      </c:pt>
                      <c:pt idx="5">
                        <c:v>29.309190190057311</c:v>
                      </c:pt>
                      <c:pt idx="6">
                        <c:v>39.692958806391808</c:v>
                      </c:pt>
                      <c:pt idx="7">
                        <c:v>90.943555329731609</c:v>
                      </c:pt>
                      <c:pt idx="8">
                        <c:v>52.999525252973271</c:v>
                      </c:pt>
                      <c:pt idx="9">
                        <c:v>12.655364454785955</c:v>
                      </c:pt>
                      <c:pt idx="10">
                        <c:v>12.301780960906711</c:v>
                      </c:pt>
                    </c:numLit>
                  </c:minus>
                  <c:spPr>
                    <a:noFill/>
                    <a:ln w="9525" cap="flat" cmpd="sng" algn="ctr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round/>
                    </a:ln>
                    <a:effectLst/>
                  </c:spPr>
                </c:errBars>
                <c:cat>
                  <c:strLit>
                    <c:ptCount val="11"/>
                    <c:pt idx="0">
                      <c:v>Children's Health Ireland</c:v>
                    </c:pt>
                    <c:pt idx="1">
                      <c:v>Dublin Midlands (TCD)</c:v>
                    </c:pt>
                    <c:pt idx="2">
                      <c:v>Dublin North East (RCSI)</c:v>
                    </c:pt>
                    <c:pt idx="3">
                      <c:v>Ireland East (UCD)</c:v>
                    </c:pt>
                    <c:pt idx="4">
                      <c:v>Midwest (UL)</c:v>
                    </c:pt>
                    <c:pt idx="5">
                      <c:v>South/South West (UCC)</c:v>
                    </c:pt>
                    <c:pt idx="6">
                      <c:v>West/North West (Saolta UHG; NUIG)</c:v>
                    </c:pt>
                    <c:pt idx="7">
                      <c:v>Other</c:v>
                    </c:pt>
                    <c:pt idx="8">
                      <c:v>Private</c:v>
                    </c:pt>
                    <c:pt idx="9">
                      <c:v>Total excl private</c:v>
                    </c:pt>
                    <c:pt idx="10">
                      <c:v>Total incl private</c:v>
                    </c:pt>
                  </c:strLit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'Appendix 1 Hospital HCW Fluvax'!$K$64:$K$74</c15:sqref>
                        </c15:formulaRef>
                      </c:ext>
                    </c:extLst>
                    <c:numCache>
                      <c:formatCode>0.0</c:formatCode>
                      <c:ptCount val="11"/>
                      <c:pt idx="0">
                        <c:v>0</c:v>
                      </c:pt>
                      <c:pt idx="1">
                        <c:v>69.655937846836849</c:v>
                      </c:pt>
                      <c:pt idx="2">
                        <c:v>70.533904032439736</c:v>
                      </c:pt>
                      <c:pt idx="3">
                        <c:v>68.046181172291298</c:v>
                      </c:pt>
                      <c:pt idx="4">
                        <c:v>42.490842490842489</c:v>
                      </c:pt>
                      <c:pt idx="5">
                        <c:v>59.567567567567572</c:v>
                      </c:pt>
                      <c:pt idx="6">
                        <c:v>50.1051745898191</c:v>
                      </c:pt>
                      <c:pt idx="7">
                        <c:v>63.793103448275865</c:v>
                      </c:pt>
                      <c:pt idx="8">
                        <c:v>53.314917127071823</c:v>
                      </c:pt>
                      <c:pt idx="9">
                        <c:v>63.237907206317864</c:v>
                      </c:pt>
                      <c:pt idx="10">
                        <c:v>62.829881488773623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C625-489B-A1AC-BD3CD6C7FBFF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'Appendix 1 Hospital HCW Fluvax'!$L$63</c15:sqref>
                        </c15:formulaRef>
                      </c:ext>
                    </c:extLst>
                    <c:strCache>
                      <c:ptCount val="1"/>
                      <c:pt idx="0">
                        <c:v>% Uptake General Support</c:v>
                      </c:pt>
                    </c:strCache>
                  </c:strRef>
                </c:tx>
                <c:spPr>
                  <a:solidFill>
                    <a:srgbClr val="65B328"/>
                  </a:solidFill>
                  <a:ln>
                    <a:noFill/>
                  </a:ln>
                  <a:effectLst/>
                </c:spPr>
                <c:invertIfNegative val="0"/>
                <c:errBars>
                  <c:errBarType val="both"/>
                  <c:errValType val="cust"/>
                  <c:noEndCap val="0"/>
                  <c:plus>
                    <c:numLit>
                      <c:formatCode>General</c:formatCode>
                      <c:ptCount val="11"/>
                      <c:pt idx="0">
                        <c:v>67.094780389393378</c:v>
                      </c:pt>
                      <c:pt idx="1">
                        <c:v>23.295034768543658</c:v>
                      </c:pt>
                      <c:pt idx="2">
                        <c:v>32.53784713857582</c:v>
                      </c:pt>
                      <c:pt idx="3">
                        <c:v>27.211414370607816</c:v>
                      </c:pt>
                      <c:pt idx="4">
                        <c:v>39.978183852998171</c:v>
                      </c:pt>
                      <c:pt idx="5">
                        <c:v>30.030597998506416</c:v>
                      </c:pt>
                      <c:pt idx="6">
                        <c:v>38.967198756930685</c:v>
                      </c:pt>
                      <c:pt idx="7">
                        <c:v>50.476790316584811</c:v>
                      </c:pt>
                      <c:pt idx="8">
                        <c:v>56.14032395050652</c:v>
                      </c:pt>
                      <c:pt idx="9">
                        <c:v>13.376846177315624</c:v>
                      </c:pt>
                      <c:pt idx="10">
                        <c:v>13.065376772751728</c:v>
                      </c:pt>
                    </c:numLit>
                  </c:plus>
                  <c:minus>
                    <c:numLit>
                      <c:formatCode>General</c:formatCode>
                      <c:ptCount val="11"/>
                      <c:pt idx="0">
                        <c:v>67.094780389393378</c:v>
                      </c:pt>
                      <c:pt idx="1">
                        <c:v>23.295034768543658</c:v>
                      </c:pt>
                      <c:pt idx="2">
                        <c:v>32.53784713857582</c:v>
                      </c:pt>
                      <c:pt idx="3">
                        <c:v>27.211414370607816</c:v>
                      </c:pt>
                      <c:pt idx="4">
                        <c:v>39.978183852998171</c:v>
                      </c:pt>
                      <c:pt idx="5">
                        <c:v>30.030597998506416</c:v>
                      </c:pt>
                      <c:pt idx="6">
                        <c:v>38.967198756930685</c:v>
                      </c:pt>
                      <c:pt idx="7">
                        <c:v>50.476790316584811</c:v>
                      </c:pt>
                      <c:pt idx="8">
                        <c:v>56.14032395050652</c:v>
                      </c:pt>
                      <c:pt idx="9">
                        <c:v>13.376846177315624</c:v>
                      </c:pt>
                      <c:pt idx="10">
                        <c:v>13.065376772751728</c:v>
                      </c:pt>
                    </c:numLit>
                  </c:minus>
                  <c:spPr>
                    <a:noFill/>
                    <a:ln w="9525" cap="flat" cmpd="sng" algn="ctr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round/>
                    </a:ln>
                    <a:effectLst/>
                  </c:spPr>
                </c:errBars>
                <c:cat>
                  <c:strLit>
                    <c:ptCount val="11"/>
                    <c:pt idx="0">
                      <c:v>Children's Health Ireland</c:v>
                    </c:pt>
                    <c:pt idx="1">
                      <c:v>Dublin Midlands (TCD)</c:v>
                    </c:pt>
                    <c:pt idx="2">
                      <c:v>Dublin North East (RCSI)</c:v>
                    </c:pt>
                    <c:pt idx="3">
                      <c:v>Ireland East (UCD)</c:v>
                    </c:pt>
                    <c:pt idx="4">
                      <c:v>Midwest (UL)</c:v>
                    </c:pt>
                    <c:pt idx="5">
                      <c:v>South/South West (UCC)</c:v>
                    </c:pt>
                    <c:pt idx="6">
                      <c:v>West/North West (Saolta UHG; NUIG)</c:v>
                    </c:pt>
                    <c:pt idx="7">
                      <c:v>Other</c:v>
                    </c:pt>
                    <c:pt idx="8">
                      <c:v>Private</c:v>
                    </c:pt>
                    <c:pt idx="9">
                      <c:v>Total excl private</c:v>
                    </c:pt>
                    <c:pt idx="10">
                      <c:v>Total incl private</c:v>
                    </c:pt>
                  </c:strLit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'Appendix 1 Hospital HCW Fluvax'!$L$64:$L$74</c15:sqref>
                        </c15:formulaRef>
                      </c:ext>
                    </c:extLst>
                    <c:numCache>
                      <c:formatCode>0.0</c:formatCode>
                      <c:ptCount val="11"/>
                      <c:pt idx="0">
                        <c:v>0</c:v>
                      </c:pt>
                      <c:pt idx="1">
                        <c:v>71.191553544494724</c:v>
                      </c:pt>
                      <c:pt idx="2">
                        <c:v>60.159716060337175</c:v>
                      </c:pt>
                      <c:pt idx="3">
                        <c:v>64.937286202964657</c:v>
                      </c:pt>
                      <c:pt idx="4">
                        <c:v>48.484848484848484</c:v>
                      </c:pt>
                      <c:pt idx="5">
                        <c:v>46.859903381642518</c:v>
                      </c:pt>
                      <c:pt idx="6">
                        <c:v>46.181172291296626</c:v>
                      </c:pt>
                      <c:pt idx="7">
                        <c:v>63.636363636363633</c:v>
                      </c:pt>
                      <c:pt idx="8">
                        <c:v>37.962962962962962</c:v>
                      </c:pt>
                      <c:pt idx="9">
                        <c:v>58.011515236624064</c:v>
                      </c:pt>
                      <c:pt idx="10">
                        <c:v>56.598355306095804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C625-489B-A1AC-BD3CD6C7FBFF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'Appendix 1 Hospital HCW Fluvax'!$M$63</c15:sqref>
                        </c15:formulaRef>
                      </c:ext>
                    </c:extLst>
                    <c:strCache>
                      <c:ptCount val="1"/>
                      <c:pt idx="0">
                        <c:v>% Uptake Other Patient &amp; ClientCare</c:v>
                      </c:pt>
                    </c:strCache>
                  </c:strRef>
                </c:tx>
                <c:spPr>
                  <a:solidFill>
                    <a:srgbClr val="7CBDC4"/>
                  </a:solidFill>
                  <a:ln>
                    <a:noFill/>
                  </a:ln>
                  <a:effectLst/>
                </c:spPr>
                <c:invertIfNegative val="0"/>
                <c:errBars>
                  <c:errBarType val="both"/>
                  <c:errValType val="cust"/>
                  <c:noEndCap val="0"/>
                  <c:plus>
                    <c:numLit>
                      <c:formatCode>General</c:formatCode>
                      <c:ptCount val="11"/>
                      <c:pt idx="0">
                        <c:v>65.332132818001796</c:v>
                      </c:pt>
                      <c:pt idx="1">
                        <c:v>39.853377326819924</c:v>
                      </c:pt>
                      <c:pt idx="2">
                        <c:v>31.61683919569278</c:v>
                      </c:pt>
                      <c:pt idx="3">
                        <c:v>28.751924557008852</c:v>
                      </c:pt>
                      <c:pt idx="4">
                        <c:v>39.377750598510801</c:v>
                      </c:pt>
                      <c:pt idx="5">
                        <c:v>30.496736609573453</c:v>
                      </c:pt>
                      <c:pt idx="6">
                        <c:v>39.869736135676959</c:v>
                      </c:pt>
                      <c:pt idx="7">
                        <c:v>93.379797558717698</c:v>
                      </c:pt>
                      <c:pt idx="8">
                        <c:v>54.63992384804601</c:v>
                      </c:pt>
                      <c:pt idx="9">
                        <c:v>13.756117644405727</c:v>
                      </c:pt>
                      <c:pt idx="10">
                        <c:v>13.346148125330965</c:v>
                      </c:pt>
                    </c:numLit>
                  </c:plus>
                  <c:minus>
                    <c:numLit>
                      <c:formatCode>General</c:formatCode>
                      <c:ptCount val="11"/>
                      <c:pt idx="0">
                        <c:v>65.332132818001796</c:v>
                      </c:pt>
                      <c:pt idx="1">
                        <c:v>39.853377326819924</c:v>
                      </c:pt>
                      <c:pt idx="2">
                        <c:v>31.61683919569278</c:v>
                      </c:pt>
                      <c:pt idx="3">
                        <c:v>28.751924557008852</c:v>
                      </c:pt>
                      <c:pt idx="4">
                        <c:v>39.377750598510801</c:v>
                      </c:pt>
                      <c:pt idx="5">
                        <c:v>30.496736609573453</c:v>
                      </c:pt>
                      <c:pt idx="6">
                        <c:v>39.869736135676959</c:v>
                      </c:pt>
                      <c:pt idx="7">
                        <c:v>93.379797558717698</c:v>
                      </c:pt>
                      <c:pt idx="8">
                        <c:v>54.63992384804601</c:v>
                      </c:pt>
                      <c:pt idx="9">
                        <c:v>13.756117644405727</c:v>
                      </c:pt>
                      <c:pt idx="10">
                        <c:v>13.346148125330965</c:v>
                      </c:pt>
                    </c:numLit>
                  </c:minus>
                  <c:spPr>
                    <a:noFill/>
                    <a:ln w="9525" cap="flat" cmpd="sng" algn="ctr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round/>
                    </a:ln>
                    <a:effectLst/>
                  </c:spPr>
                </c:errBars>
                <c:cat>
                  <c:strLit>
                    <c:ptCount val="11"/>
                    <c:pt idx="0">
                      <c:v>Children's Health Ireland</c:v>
                    </c:pt>
                    <c:pt idx="1">
                      <c:v>Dublin Midlands (TCD)</c:v>
                    </c:pt>
                    <c:pt idx="2">
                      <c:v>Dublin North East (RCSI)</c:v>
                    </c:pt>
                    <c:pt idx="3">
                      <c:v>Ireland East (UCD)</c:v>
                    </c:pt>
                    <c:pt idx="4">
                      <c:v>Midwest (UL)</c:v>
                    </c:pt>
                    <c:pt idx="5">
                      <c:v>South/South West (UCC)</c:v>
                    </c:pt>
                    <c:pt idx="6">
                      <c:v>West/North West (Saolta UHG; NUIG)</c:v>
                    </c:pt>
                    <c:pt idx="7">
                      <c:v>Other</c:v>
                    </c:pt>
                    <c:pt idx="8">
                      <c:v>Private</c:v>
                    </c:pt>
                    <c:pt idx="9">
                      <c:v>Total excl private</c:v>
                    </c:pt>
                    <c:pt idx="10">
                      <c:v>Total incl private</c:v>
                    </c:pt>
                  </c:strLit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'Appendix 1 Hospital HCW Fluvax'!$M$64:$M$74</c15:sqref>
                        </c15:formulaRef>
                      </c:ext>
                    </c:extLst>
                    <c:numCache>
                      <c:formatCode>0.0</c:formatCode>
                      <c:ptCount val="11"/>
                      <c:pt idx="0">
                        <c:v>0</c:v>
                      </c:pt>
                      <c:pt idx="1">
                        <c:v>63.520227111426543</c:v>
                      </c:pt>
                      <c:pt idx="2">
                        <c:v>57.67888307155323</c:v>
                      </c:pt>
                      <c:pt idx="3">
                        <c:v>47.095010252904991</c:v>
                      </c:pt>
                      <c:pt idx="4">
                        <c:v>46.153846153846153</c:v>
                      </c:pt>
                      <c:pt idx="5">
                        <c:v>52.693823915900126</c:v>
                      </c:pt>
                      <c:pt idx="6">
                        <c:v>30.963096309630959</c:v>
                      </c:pt>
                      <c:pt idx="7">
                        <c:v>48.514851485148512</c:v>
                      </c:pt>
                      <c:pt idx="8">
                        <c:v>65.231788079470192</c:v>
                      </c:pt>
                      <c:pt idx="9">
                        <c:v>50.677014531043596</c:v>
                      </c:pt>
                      <c:pt idx="10">
                        <c:v>51.368354828562445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C625-489B-A1AC-BD3CD6C7FBFF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7"/>
          <c:order val="7"/>
          <c:tx>
            <c:strRef>
              <c:f>'Appendix 1 Hospital HCW Fluvax'!$E$63</c:f>
              <c:strCache>
                <c:ptCount val="1"/>
                <c:pt idx="0">
                  <c:v>No. Hospitals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dLbls>
            <c:spPr>
              <a:solidFill>
                <a:schemeClr val="bg1"/>
              </a:solidFill>
              <a:ln>
                <a:solidFill>
                  <a:schemeClr val="accent1"/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'Appendix 1 Hospital HCW Fluvax'!$F$64:$F$74</c:f>
              <c:strCache>
                <c:ptCount val="11"/>
                <c:pt idx="0">
                  <c:v>Children's Health Ireland</c:v>
                </c:pt>
                <c:pt idx="1">
                  <c:v>Dublin Midlands (TCD)</c:v>
                </c:pt>
                <c:pt idx="2">
                  <c:v>Dublin North East (RCSI)</c:v>
                </c:pt>
                <c:pt idx="3">
                  <c:v>Ireland East (UCD)</c:v>
                </c:pt>
                <c:pt idx="4">
                  <c:v>Midwest (UL)</c:v>
                </c:pt>
                <c:pt idx="5">
                  <c:v>South/South West (UCC)</c:v>
                </c:pt>
                <c:pt idx="6">
                  <c:v>West/North West (Saolta UHG; NUIG)</c:v>
                </c:pt>
                <c:pt idx="7">
                  <c:v>Other</c:v>
                </c:pt>
                <c:pt idx="8">
                  <c:v>Private</c:v>
                </c:pt>
                <c:pt idx="9">
                  <c:v>Total excl private</c:v>
                </c:pt>
                <c:pt idx="10">
                  <c:v>Total incl private</c:v>
                </c:pt>
              </c:strCache>
            </c:strRef>
          </c:cat>
          <c:val>
            <c:numRef>
              <c:f>'Appendix 1 Hospital HCW Fluvax'!$E$64:$E$74</c:f>
              <c:numCache>
                <c:formatCode>General</c:formatCode>
                <c:ptCount val="11"/>
                <c:pt idx="0">
                  <c:v>0</c:v>
                </c:pt>
                <c:pt idx="1">
                  <c:v>7</c:v>
                </c:pt>
                <c:pt idx="2">
                  <c:v>7</c:v>
                </c:pt>
                <c:pt idx="3">
                  <c:v>11</c:v>
                </c:pt>
                <c:pt idx="4">
                  <c:v>2</c:v>
                </c:pt>
                <c:pt idx="5">
                  <c:v>10</c:v>
                </c:pt>
                <c:pt idx="6">
                  <c:v>6</c:v>
                </c:pt>
                <c:pt idx="7">
                  <c:v>1</c:v>
                </c:pt>
                <c:pt idx="8">
                  <c:v>3</c:v>
                </c:pt>
                <c:pt idx="9">
                  <c:v>44</c:v>
                </c:pt>
                <c:pt idx="10">
                  <c:v>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625-489B-A1AC-BD3CD6C7FB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47586832"/>
        <c:axId val="1641465248"/>
      </c:lineChart>
      <c:catAx>
        <c:axId val="15033413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Hospital Group</a:t>
                </a:r>
              </a:p>
            </c:rich>
          </c:tx>
          <c:layout>
            <c:manualLayout>
              <c:xMode val="edge"/>
              <c:yMode val="edge"/>
              <c:x val="0.46222901249815262"/>
              <c:y val="0.858955658178392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02752592"/>
        <c:crosses val="autoZero"/>
        <c:auto val="1"/>
        <c:lblAlgn val="ctr"/>
        <c:lblOffset val="100"/>
        <c:noMultiLvlLbl val="0"/>
      </c:catAx>
      <c:valAx>
        <c:axId val="1502752592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% Uptake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03341376"/>
        <c:crosses val="autoZero"/>
        <c:crossBetween val="between"/>
      </c:valAx>
      <c:valAx>
        <c:axId val="1641465248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No. Hospitals</a:t>
                </a:r>
              </a:p>
            </c:rich>
          </c:tx>
          <c:layout>
            <c:manualLayout>
              <c:xMode val="edge"/>
              <c:yMode val="edge"/>
              <c:x val="0.96002091119276367"/>
              <c:y val="0.2566347374617383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47586832"/>
        <c:crosses val="max"/>
        <c:crossBetween val="between"/>
      </c:valAx>
      <c:catAx>
        <c:axId val="16475868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64146524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5933482601296947E-2"/>
          <c:y val="0.92241930999790023"/>
          <c:w val="0.96588119260878535"/>
          <c:h val="4.98030903782120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'Appendix 3 LTCF Resident Fluvax'!$P$165</c:f>
              <c:strCache>
                <c:ptCount val="1"/>
                <c:pt idx="0">
                  <c:v>% Uptake LT Residents</c:v>
                </c:pt>
              </c:strCache>
            </c:strRef>
          </c:tx>
          <c:spPr>
            <a:solidFill>
              <a:srgbClr val="BA1F4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'Appendix 3 LTCF Resident Fluvax'!$M$176:$M$185</c:f>
              <c:strCache>
                <c:ptCount val="10"/>
                <c:pt idx="0">
                  <c:v>CHO1</c:v>
                </c:pt>
                <c:pt idx="1">
                  <c:v>CHO2</c:v>
                </c:pt>
                <c:pt idx="2">
                  <c:v>CHO3</c:v>
                </c:pt>
                <c:pt idx="3">
                  <c:v>CHO4</c:v>
                </c:pt>
                <c:pt idx="4">
                  <c:v>CHO5</c:v>
                </c:pt>
                <c:pt idx="5">
                  <c:v>CHO6</c:v>
                </c:pt>
                <c:pt idx="6">
                  <c:v>CHO7</c:v>
                </c:pt>
                <c:pt idx="7">
                  <c:v>CHO8</c:v>
                </c:pt>
                <c:pt idx="8">
                  <c:v>CHO9</c:v>
                </c:pt>
                <c:pt idx="9">
                  <c:v>Total</c:v>
                </c:pt>
              </c:strCache>
            </c:strRef>
          </c:cat>
          <c:val>
            <c:numRef>
              <c:f>'Appendix 3 LTCF Resident Fluvax'!$P$176:$P$185</c:f>
              <c:numCache>
                <c:formatCode>0.0</c:formatCode>
                <c:ptCount val="10"/>
                <c:pt idx="0">
                  <c:v>98.113207547169807</c:v>
                </c:pt>
                <c:pt idx="1">
                  <c:v>94.4055944055944</c:v>
                </c:pt>
                <c:pt idx="2">
                  <c:v>100</c:v>
                </c:pt>
                <c:pt idx="3">
                  <c:v>97.394136807817588</c:v>
                </c:pt>
                <c:pt idx="4">
                  <c:v>95.199999999999989</c:v>
                </c:pt>
                <c:pt idx="5">
                  <c:v>98.044692737430168</c:v>
                </c:pt>
                <c:pt idx="6">
                  <c:v>69.053117782909936</c:v>
                </c:pt>
                <c:pt idx="7">
                  <c:v>96.529968454258679</c:v>
                </c:pt>
                <c:pt idx="8">
                  <c:v>89.034369885433719</c:v>
                </c:pt>
                <c:pt idx="9">
                  <c:v>91.247863247863251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9B-4107-B192-74358E041A64}"/>
            </c:ext>
          </c:extLst>
        </c:ser>
        <c:ser>
          <c:idx val="5"/>
          <c:order val="1"/>
          <c:tx>
            <c:strRef>
              <c:f>'Appendix 3 LTCF Resident Fluvax'!$S$165</c:f>
              <c:strCache>
                <c:ptCount val="1"/>
                <c:pt idx="0">
                  <c:v>% Uptake Respite Residents</c:v>
                </c:pt>
              </c:strCache>
            </c:strRef>
          </c:tx>
          <c:spPr>
            <a:solidFill>
              <a:srgbClr val="EB89A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'Appendix 3 LTCF Resident Fluvax'!$M$176:$M$185</c:f>
              <c:strCache>
                <c:ptCount val="10"/>
                <c:pt idx="0">
                  <c:v>CHO1</c:v>
                </c:pt>
                <c:pt idx="1">
                  <c:v>CHO2</c:v>
                </c:pt>
                <c:pt idx="2">
                  <c:v>CHO3</c:v>
                </c:pt>
                <c:pt idx="3">
                  <c:v>CHO4</c:v>
                </c:pt>
                <c:pt idx="4">
                  <c:v>CHO5</c:v>
                </c:pt>
                <c:pt idx="5">
                  <c:v>CHO6</c:v>
                </c:pt>
                <c:pt idx="6">
                  <c:v>CHO7</c:v>
                </c:pt>
                <c:pt idx="7">
                  <c:v>CHO8</c:v>
                </c:pt>
                <c:pt idx="8">
                  <c:v>CHO9</c:v>
                </c:pt>
                <c:pt idx="9">
                  <c:v>Total</c:v>
                </c:pt>
              </c:strCache>
            </c:strRef>
          </c:cat>
          <c:val>
            <c:numRef>
              <c:f>'Appendix 3 LTCF Resident Fluvax'!$S$176:$S$185</c:f>
              <c:numCache>
                <c:formatCode>0.0</c:formatCode>
                <c:ptCount val="10"/>
                <c:pt idx="0">
                  <c:v>100</c:v>
                </c:pt>
                <c:pt idx="1">
                  <c:v>62.5</c:v>
                </c:pt>
                <c:pt idx="2">
                  <c:v>100</c:v>
                </c:pt>
                <c:pt idx="3">
                  <c:v>83.333333333333343</c:v>
                </c:pt>
                <c:pt idx="4">
                  <c:v>94.444444444444443</c:v>
                </c:pt>
                <c:pt idx="5">
                  <c:v>100</c:v>
                </c:pt>
                <c:pt idx="6">
                  <c:v>0</c:v>
                </c:pt>
                <c:pt idx="7">
                  <c:v>62.5</c:v>
                </c:pt>
                <c:pt idx="8">
                  <c:v>100</c:v>
                </c:pt>
                <c:pt idx="9">
                  <c:v>85.98726114649682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D9B-4107-B192-74358E041A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03343776"/>
        <c:axId val="740576496"/>
      </c:barChart>
      <c:catAx>
        <c:axId val="15033437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Non-HSE/Private-Community Health Organisation Area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40576496"/>
        <c:crosses val="autoZero"/>
        <c:auto val="1"/>
        <c:lblAlgn val="ctr"/>
        <c:lblOffset val="100"/>
        <c:noMultiLvlLbl val="0"/>
      </c:catAx>
      <c:valAx>
        <c:axId val="740576496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% Uptake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033437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3659328300718691E-2"/>
          <c:y val="5.0925925925925923E-2"/>
          <c:w val="0.90007149354665639"/>
          <c:h val="0.5772431426011589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'Appendix 1 Hospital HCW Fluvax'!$G$63</c:f>
              <c:strCache>
                <c:ptCount val="1"/>
                <c:pt idx="0">
                  <c:v>% Uptake Total </c:v>
                </c:pt>
              </c:strCache>
            </c:strRef>
          </c:tx>
          <c:spPr>
            <a:solidFill>
              <a:srgbClr val="BA1F46"/>
            </a:solidFill>
            <a:ln>
              <a:noFill/>
            </a:ln>
            <a:effectLst/>
          </c:spPr>
          <c:invertIfNegative val="0"/>
          <c:cat>
            <c:strRef>
              <c:f>'Appendix 1 Hospital HCW Fluvax'!$F$64:$F$74</c:f>
              <c:strCache>
                <c:ptCount val="11"/>
                <c:pt idx="0">
                  <c:v>Children's Health Ireland</c:v>
                </c:pt>
                <c:pt idx="1">
                  <c:v>Dublin Midlands (TCD)</c:v>
                </c:pt>
                <c:pt idx="2">
                  <c:v>Dublin North East (RCSI)</c:v>
                </c:pt>
                <c:pt idx="3">
                  <c:v>Ireland East (UCD)</c:v>
                </c:pt>
                <c:pt idx="4">
                  <c:v>Midwest (UL)</c:v>
                </c:pt>
                <c:pt idx="5">
                  <c:v>South/South West (UCC)</c:v>
                </c:pt>
                <c:pt idx="6">
                  <c:v>West/North West (Saolta UHG; NUIG)</c:v>
                </c:pt>
                <c:pt idx="7">
                  <c:v>Other</c:v>
                </c:pt>
                <c:pt idx="8">
                  <c:v>Private</c:v>
                </c:pt>
                <c:pt idx="9">
                  <c:v>Total excl private</c:v>
                </c:pt>
                <c:pt idx="10">
                  <c:v>Total incl private</c:v>
                </c:pt>
              </c:strCache>
            </c:strRef>
          </c:cat>
          <c:val>
            <c:numRef>
              <c:f>'Appendix 1 Hospital HCW Fluvax'!$G$64:$G$74</c:f>
              <c:numCache>
                <c:formatCode>0.0</c:formatCode>
                <c:ptCount val="11"/>
                <c:pt idx="0">
                  <c:v>0</c:v>
                </c:pt>
                <c:pt idx="1">
                  <c:v>71.787378564094467</c:v>
                </c:pt>
                <c:pt idx="2">
                  <c:v>67.246351481254919</c:v>
                </c:pt>
                <c:pt idx="3">
                  <c:v>68.67755532139094</c:v>
                </c:pt>
                <c:pt idx="4">
                  <c:v>47.560975609756099</c:v>
                </c:pt>
                <c:pt idx="5">
                  <c:v>62.459692538432698</c:v>
                </c:pt>
                <c:pt idx="6">
                  <c:v>52.002979639132597</c:v>
                </c:pt>
                <c:pt idx="7">
                  <c:v>66.467065868263475</c:v>
                </c:pt>
                <c:pt idx="8">
                  <c:v>54.64174454828661</c:v>
                </c:pt>
                <c:pt idx="9">
                  <c:v>64.507862374330898</c:v>
                </c:pt>
                <c:pt idx="10">
                  <c:v>64.049915409864511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93-42F8-86A1-CBD67A56F302}"/>
            </c:ext>
          </c:extLst>
        </c:ser>
        <c:ser>
          <c:idx val="1"/>
          <c:order val="1"/>
          <c:tx>
            <c:strRef>
              <c:f>'Appendix 1 Hospital HCW Fluvax'!$H$63</c:f>
              <c:strCache>
                <c:ptCount val="1"/>
                <c:pt idx="0">
                  <c:v>% Uptake Management &amp; Administration</c:v>
                </c:pt>
              </c:strCache>
            </c:strRef>
          </c:tx>
          <c:spPr>
            <a:solidFill>
              <a:srgbClr val="EC89A3"/>
            </a:solidFill>
            <a:ln>
              <a:noFill/>
            </a:ln>
            <a:effectLst/>
          </c:spPr>
          <c:invertIfNegative val="0"/>
          <c:cat>
            <c:strRef>
              <c:f>'Appendix 1 Hospital HCW Fluvax'!$F$64:$F$74</c:f>
              <c:strCache>
                <c:ptCount val="11"/>
                <c:pt idx="0">
                  <c:v>Children's Health Ireland</c:v>
                </c:pt>
                <c:pt idx="1">
                  <c:v>Dublin Midlands (TCD)</c:v>
                </c:pt>
                <c:pt idx="2">
                  <c:v>Dublin North East (RCSI)</c:v>
                </c:pt>
                <c:pt idx="3">
                  <c:v>Ireland East (UCD)</c:v>
                </c:pt>
                <c:pt idx="4">
                  <c:v>Midwest (UL)</c:v>
                </c:pt>
                <c:pt idx="5">
                  <c:v>South/South West (UCC)</c:v>
                </c:pt>
                <c:pt idx="6">
                  <c:v>West/North West (Saolta UHG; NUIG)</c:v>
                </c:pt>
                <c:pt idx="7">
                  <c:v>Other</c:v>
                </c:pt>
                <c:pt idx="8">
                  <c:v>Private</c:v>
                </c:pt>
                <c:pt idx="9">
                  <c:v>Total excl private</c:v>
                </c:pt>
                <c:pt idx="10">
                  <c:v>Total incl private</c:v>
                </c:pt>
              </c:strCache>
            </c:strRef>
          </c:cat>
          <c:val>
            <c:numRef>
              <c:f>'Appendix 1 Hospital HCW Fluvax'!$H$64:$H$74</c:f>
              <c:numCache>
                <c:formatCode>0.0</c:formatCode>
                <c:ptCount val="11"/>
                <c:pt idx="0">
                  <c:v>0</c:v>
                </c:pt>
                <c:pt idx="1">
                  <c:v>68.480603448275872</c:v>
                </c:pt>
                <c:pt idx="2">
                  <c:v>60.310166570936239</c:v>
                </c:pt>
                <c:pt idx="3">
                  <c:v>66.140667267808837</c:v>
                </c:pt>
                <c:pt idx="4">
                  <c:v>41.758241758241759</c:v>
                </c:pt>
                <c:pt idx="5">
                  <c:v>59.418729817007531</c:v>
                </c:pt>
                <c:pt idx="6">
                  <c:v>39.448508722566125</c:v>
                </c:pt>
                <c:pt idx="7">
                  <c:v>75.824175824175825</c:v>
                </c:pt>
                <c:pt idx="8">
                  <c:v>59.148936170212764</c:v>
                </c:pt>
                <c:pt idx="9">
                  <c:v>59.177740863787378</c:v>
                </c:pt>
                <c:pt idx="10">
                  <c:v>59.17640071273015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F93-42F8-86A1-CBD67A56F302}"/>
            </c:ext>
          </c:extLst>
        </c:ser>
        <c:ser>
          <c:idx val="2"/>
          <c:order val="2"/>
          <c:tx>
            <c:strRef>
              <c:f>'Appendix 1 Hospital HCW Fluvax'!$I$63</c:f>
              <c:strCache>
                <c:ptCount val="1"/>
                <c:pt idx="0">
                  <c:v>% Uptake Medical &amp; Dental</c:v>
                </c:pt>
              </c:strCache>
            </c:strRef>
          </c:tx>
          <c:spPr>
            <a:solidFill>
              <a:srgbClr val="82428D"/>
            </a:solidFill>
            <a:ln>
              <a:noFill/>
            </a:ln>
            <a:effectLst/>
          </c:spPr>
          <c:invertIfNegative val="0"/>
          <c:cat>
            <c:strRef>
              <c:f>'Appendix 1 Hospital HCW Fluvax'!$F$64:$F$74</c:f>
              <c:strCache>
                <c:ptCount val="11"/>
                <c:pt idx="0">
                  <c:v>Children's Health Ireland</c:v>
                </c:pt>
                <c:pt idx="1">
                  <c:v>Dublin Midlands (TCD)</c:v>
                </c:pt>
                <c:pt idx="2">
                  <c:v>Dublin North East (RCSI)</c:v>
                </c:pt>
                <c:pt idx="3">
                  <c:v>Ireland East (UCD)</c:v>
                </c:pt>
                <c:pt idx="4">
                  <c:v>Midwest (UL)</c:v>
                </c:pt>
                <c:pt idx="5">
                  <c:v>South/South West (UCC)</c:v>
                </c:pt>
                <c:pt idx="6">
                  <c:v>West/North West (Saolta UHG; NUIG)</c:v>
                </c:pt>
                <c:pt idx="7">
                  <c:v>Other</c:v>
                </c:pt>
                <c:pt idx="8">
                  <c:v>Private</c:v>
                </c:pt>
                <c:pt idx="9">
                  <c:v>Total excl private</c:v>
                </c:pt>
                <c:pt idx="10">
                  <c:v>Total incl private</c:v>
                </c:pt>
              </c:strCache>
            </c:strRef>
          </c:cat>
          <c:val>
            <c:numRef>
              <c:f>'Appendix 1 Hospital HCW Fluvax'!$I$64:$I$74</c:f>
              <c:numCache>
                <c:formatCode>0.0</c:formatCode>
                <c:ptCount val="11"/>
                <c:pt idx="0">
                  <c:v>0</c:v>
                </c:pt>
                <c:pt idx="1">
                  <c:v>84.066955982641048</c:v>
                </c:pt>
                <c:pt idx="2">
                  <c:v>73.717542748575056</c:v>
                </c:pt>
                <c:pt idx="3">
                  <c:v>82.891246684350122</c:v>
                </c:pt>
                <c:pt idx="4">
                  <c:v>55.555555555555557</c:v>
                </c:pt>
                <c:pt idx="5">
                  <c:v>78.603603603603602</c:v>
                </c:pt>
                <c:pt idx="6">
                  <c:v>74.15792379900607</c:v>
                </c:pt>
                <c:pt idx="7">
                  <c:v>65.517241379310349</c:v>
                </c:pt>
                <c:pt idx="8">
                  <c:v>67.910447761194021</c:v>
                </c:pt>
                <c:pt idx="9">
                  <c:v>78.772238084779261</c:v>
                </c:pt>
                <c:pt idx="10">
                  <c:v>78.461702581608705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F93-42F8-86A1-CBD67A56F302}"/>
            </c:ext>
          </c:extLst>
        </c:ser>
        <c:ser>
          <c:idx val="3"/>
          <c:order val="3"/>
          <c:tx>
            <c:strRef>
              <c:f>'Appendix 1 Hospital HCW Fluvax'!$J$63</c:f>
              <c:strCache>
                <c:ptCount val="1"/>
                <c:pt idx="0">
                  <c:v>% Uptake Health &amp; SocialCare</c:v>
                </c:pt>
              </c:strCache>
            </c:strRef>
          </c:tx>
          <c:spPr>
            <a:solidFill>
              <a:srgbClr val="3E5B84"/>
            </a:solidFill>
            <a:ln>
              <a:noFill/>
            </a:ln>
            <a:effectLst/>
          </c:spPr>
          <c:invertIfNegative val="0"/>
          <c:cat>
            <c:strRef>
              <c:f>'Appendix 1 Hospital HCW Fluvax'!$F$64:$F$74</c:f>
              <c:strCache>
                <c:ptCount val="11"/>
                <c:pt idx="0">
                  <c:v>Children's Health Ireland</c:v>
                </c:pt>
                <c:pt idx="1">
                  <c:v>Dublin Midlands (TCD)</c:v>
                </c:pt>
                <c:pt idx="2">
                  <c:v>Dublin North East (RCSI)</c:v>
                </c:pt>
                <c:pt idx="3">
                  <c:v>Ireland East (UCD)</c:v>
                </c:pt>
                <c:pt idx="4">
                  <c:v>Midwest (UL)</c:v>
                </c:pt>
                <c:pt idx="5">
                  <c:v>South/South West (UCC)</c:v>
                </c:pt>
                <c:pt idx="6">
                  <c:v>West/North West (Saolta UHG; NUIG)</c:v>
                </c:pt>
                <c:pt idx="7">
                  <c:v>Other</c:v>
                </c:pt>
                <c:pt idx="8">
                  <c:v>Private</c:v>
                </c:pt>
                <c:pt idx="9">
                  <c:v>Total excl private</c:v>
                </c:pt>
                <c:pt idx="10">
                  <c:v>Total incl private</c:v>
                </c:pt>
              </c:strCache>
            </c:strRef>
          </c:cat>
          <c:val>
            <c:numRef>
              <c:f>'Appendix 1 Hospital HCW Fluvax'!$J$64:$J$74</c:f>
              <c:numCache>
                <c:formatCode>0.0</c:formatCode>
                <c:ptCount val="11"/>
                <c:pt idx="0">
                  <c:v>0</c:v>
                </c:pt>
                <c:pt idx="1">
                  <c:v>76.075819672131146</c:v>
                </c:pt>
                <c:pt idx="2">
                  <c:v>71.651311126860378</c:v>
                </c:pt>
                <c:pt idx="3">
                  <c:v>76.844372644049542</c:v>
                </c:pt>
                <c:pt idx="4">
                  <c:v>86.04651162790698</c:v>
                </c:pt>
                <c:pt idx="5">
                  <c:v>77.623990772779706</c:v>
                </c:pt>
                <c:pt idx="6">
                  <c:v>66.067864271457083</c:v>
                </c:pt>
                <c:pt idx="7">
                  <c:v>74.39613526570048</c:v>
                </c:pt>
                <c:pt idx="8">
                  <c:v>57.536764705882348</c:v>
                </c:pt>
                <c:pt idx="9">
                  <c:v>74.112782818421962</c:v>
                </c:pt>
                <c:pt idx="10">
                  <c:v>73.138039130904758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F93-42F8-86A1-CBD67A56F302}"/>
            </c:ext>
          </c:extLst>
        </c:ser>
        <c:ser>
          <c:idx val="4"/>
          <c:order val="4"/>
          <c:tx>
            <c:strRef>
              <c:f>'Appendix 1 Hospital HCW Fluvax'!$K$63</c:f>
              <c:strCache>
                <c:ptCount val="1"/>
                <c:pt idx="0">
                  <c:v>% Uptake Nursing</c:v>
                </c:pt>
              </c:strCache>
            </c:strRef>
          </c:tx>
          <c:spPr>
            <a:solidFill>
              <a:srgbClr val="71A59C"/>
            </a:solidFill>
            <a:ln>
              <a:noFill/>
            </a:ln>
            <a:effectLst/>
          </c:spPr>
          <c:invertIfNegative val="0"/>
          <c:cat>
            <c:strRef>
              <c:f>'Appendix 1 Hospital HCW Fluvax'!$F$64:$F$74</c:f>
              <c:strCache>
                <c:ptCount val="11"/>
                <c:pt idx="0">
                  <c:v>Children's Health Ireland</c:v>
                </c:pt>
                <c:pt idx="1">
                  <c:v>Dublin Midlands (TCD)</c:v>
                </c:pt>
                <c:pt idx="2">
                  <c:v>Dublin North East (RCSI)</c:v>
                </c:pt>
                <c:pt idx="3">
                  <c:v>Ireland East (UCD)</c:v>
                </c:pt>
                <c:pt idx="4">
                  <c:v>Midwest (UL)</c:v>
                </c:pt>
                <c:pt idx="5">
                  <c:v>South/South West (UCC)</c:v>
                </c:pt>
                <c:pt idx="6">
                  <c:v>West/North West (Saolta UHG; NUIG)</c:v>
                </c:pt>
                <c:pt idx="7">
                  <c:v>Other</c:v>
                </c:pt>
                <c:pt idx="8">
                  <c:v>Private</c:v>
                </c:pt>
                <c:pt idx="9">
                  <c:v>Total excl private</c:v>
                </c:pt>
                <c:pt idx="10">
                  <c:v>Total incl private</c:v>
                </c:pt>
              </c:strCache>
            </c:strRef>
          </c:cat>
          <c:val>
            <c:numRef>
              <c:f>'Appendix 1 Hospital HCW Fluvax'!$K$64:$K$74</c:f>
              <c:numCache>
                <c:formatCode>0.0</c:formatCode>
                <c:ptCount val="11"/>
                <c:pt idx="0">
                  <c:v>0</c:v>
                </c:pt>
                <c:pt idx="1">
                  <c:v>69.655937846836849</c:v>
                </c:pt>
                <c:pt idx="2">
                  <c:v>70.533904032439736</c:v>
                </c:pt>
                <c:pt idx="3">
                  <c:v>68.046181172291298</c:v>
                </c:pt>
                <c:pt idx="4">
                  <c:v>42.490842490842489</c:v>
                </c:pt>
                <c:pt idx="5">
                  <c:v>59.567567567567572</c:v>
                </c:pt>
                <c:pt idx="6">
                  <c:v>50.1051745898191</c:v>
                </c:pt>
                <c:pt idx="7">
                  <c:v>63.793103448275865</c:v>
                </c:pt>
                <c:pt idx="8">
                  <c:v>53.314917127071823</c:v>
                </c:pt>
                <c:pt idx="9">
                  <c:v>63.237907206317864</c:v>
                </c:pt>
                <c:pt idx="10">
                  <c:v>62.829881488773623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F93-42F8-86A1-CBD67A56F302}"/>
            </c:ext>
          </c:extLst>
        </c:ser>
        <c:ser>
          <c:idx val="5"/>
          <c:order val="5"/>
          <c:tx>
            <c:strRef>
              <c:f>'Appendix 1 Hospital HCW Fluvax'!$L$63</c:f>
              <c:strCache>
                <c:ptCount val="1"/>
                <c:pt idx="0">
                  <c:v>% Uptake General Support</c:v>
                </c:pt>
              </c:strCache>
            </c:strRef>
          </c:tx>
          <c:spPr>
            <a:solidFill>
              <a:srgbClr val="65B328"/>
            </a:solidFill>
            <a:ln>
              <a:noFill/>
            </a:ln>
            <a:effectLst/>
          </c:spPr>
          <c:invertIfNegative val="0"/>
          <c:cat>
            <c:strRef>
              <c:f>'Appendix 1 Hospital HCW Fluvax'!$F$64:$F$74</c:f>
              <c:strCache>
                <c:ptCount val="11"/>
                <c:pt idx="0">
                  <c:v>Children's Health Ireland</c:v>
                </c:pt>
                <c:pt idx="1">
                  <c:v>Dublin Midlands (TCD)</c:v>
                </c:pt>
                <c:pt idx="2">
                  <c:v>Dublin North East (RCSI)</c:v>
                </c:pt>
                <c:pt idx="3">
                  <c:v>Ireland East (UCD)</c:v>
                </c:pt>
                <c:pt idx="4">
                  <c:v>Midwest (UL)</c:v>
                </c:pt>
                <c:pt idx="5">
                  <c:v>South/South West (UCC)</c:v>
                </c:pt>
                <c:pt idx="6">
                  <c:v>West/North West (Saolta UHG; NUIG)</c:v>
                </c:pt>
                <c:pt idx="7">
                  <c:v>Other</c:v>
                </c:pt>
                <c:pt idx="8">
                  <c:v>Private</c:v>
                </c:pt>
                <c:pt idx="9">
                  <c:v>Total excl private</c:v>
                </c:pt>
                <c:pt idx="10">
                  <c:v>Total incl private</c:v>
                </c:pt>
              </c:strCache>
            </c:strRef>
          </c:cat>
          <c:val>
            <c:numRef>
              <c:f>'Appendix 1 Hospital HCW Fluvax'!$L$64:$L$74</c:f>
              <c:numCache>
                <c:formatCode>0.0</c:formatCode>
                <c:ptCount val="11"/>
                <c:pt idx="0">
                  <c:v>0</c:v>
                </c:pt>
                <c:pt idx="1">
                  <c:v>71.191553544494724</c:v>
                </c:pt>
                <c:pt idx="2">
                  <c:v>60.159716060337175</c:v>
                </c:pt>
                <c:pt idx="3">
                  <c:v>64.937286202964657</c:v>
                </c:pt>
                <c:pt idx="4">
                  <c:v>48.484848484848484</c:v>
                </c:pt>
                <c:pt idx="5">
                  <c:v>46.859903381642518</c:v>
                </c:pt>
                <c:pt idx="6">
                  <c:v>46.181172291296626</c:v>
                </c:pt>
                <c:pt idx="7">
                  <c:v>63.636363636363633</c:v>
                </c:pt>
                <c:pt idx="8">
                  <c:v>37.962962962962962</c:v>
                </c:pt>
                <c:pt idx="9">
                  <c:v>58.011515236624064</c:v>
                </c:pt>
                <c:pt idx="10">
                  <c:v>56.598355306095804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F93-42F8-86A1-CBD67A56F302}"/>
            </c:ext>
          </c:extLst>
        </c:ser>
        <c:ser>
          <c:idx val="6"/>
          <c:order val="6"/>
          <c:tx>
            <c:strRef>
              <c:f>'Appendix 1 Hospital HCW Fluvax'!$M$63</c:f>
              <c:strCache>
                <c:ptCount val="1"/>
                <c:pt idx="0">
                  <c:v>% Uptake Other Patient &amp; ClientCare</c:v>
                </c:pt>
              </c:strCache>
            </c:strRef>
          </c:tx>
          <c:spPr>
            <a:solidFill>
              <a:srgbClr val="7CBDC4"/>
            </a:solidFill>
            <a:ln>
              <a:noFill/>
            </a:ln>
            <a:effectLst/>
          </c:spPr>
          <c:invertIfNegative val="0"/>
          <c:cat>
            <c:strRef>
              <c:f>'Appendix 1 Hospital HCW Fluvax'!$F$64:$F$74</c:f>
              <c:strCache>
                <c:ptCount val="11"/>
                <c:pt idx="0">
                  <c:v>Children's Health Ireland</c:v>
                </c:pt>
                <c:pt idx="1">
                  <c:v>Dublin Midlands (TCD)</c:v>
                </c:pt>
                <c:pt idx="2">
                  <c:v>Dublin North East (RCSI)</c:v>
                </c:pt>
                <c:pt idx="3">
                  <c:v>Ireland East (UCD)</c:v>
                </c:pt>
                <c:pt idx="4">
                  <c:v>Midwest (UL)</c:v>
                </c:pt>
                <c:pt idx="5">
                  <c:v>South/South West (UCC)</c:v>
                </c:pt>
                <c:pt idx="6">
                  <c:v>West/North West (Saolta UHG; NUIG)</c:v>
                </c:pt>
                <c:pt idx="7">
                  <c:v>Other</c:v>
                </c:pt>
                <c:pt idx="8">
                  <c:v>Private</c:v>
                </c:pt>
                <c:pt idx="9">
                  <c:v>Total excl private</c:v>
                </c:pt>
                <c:pt idx="10">
                  <c:v>Total incl private</c:v>
                </c:pt>
              </c:strCache>
            </c:strRef>
          </c:cat>
          <c:val>
            <c:numRef>
              <c:f>'Appendix 1 Hospital HCW Fluvax'!$M$64:$M$74</c:f>
              <c:numCache>
                <c:formatCode>0.0</c:formatCode>
                <c:ptCount val="11"/>
                <c:pt idx="0">
                  <c:v>0</c:v>
                </c:pt>
                <c:pt idx="1">
                  <c:v>63.520227111426543</c:v>
                </c:pt>
                <c:pt idx="2">
                  <c:v>57.67888307155323</c:v>
                </c:pt>
                <c:pt idx="3">
                  <c:v>47.095010252904991</c:v>
                </c:pt>
                <c:pt idx="4">
                  <c:v>46.153846153846153</c:v>
                </c:pt>
                <c:pt idx="5">
                  <c:v>52.693823915900126</c:v>
                </c:pt>
                <c:pt idx="6">
                  <c:v>30.963096309630959</c:v>
                </c:pt>
                <c:pt idx="7">
                  <c:v>48.514851485148512</c:v>
                </c:pt>
                <c:pt idx="8">
                  <c:v>65.231788079470192</c:v>
                </c:pt>
                <c:pt idx="9">
                  <c:v>50.677014531043596</c:v>
                </c:pt>
                <c:pt idx="10">
                  <c:v>51.368354828562445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F93-42F8-86A1-CBD67A56F3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03341376"/>
        <c:axId val="1502752592"/>
      </c:barChart>
      <c:catAx>
        <c:axId val="15033413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Hospital Group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02752592"/>
        <c:crosses val="autoZero"/>
        <c:auto val="1"/>
        <c:lblAlgn val="ctr"/>
        <c:lblOffset val="100"/>
        <c:noMultiLvlLbl val="0"/>
      </c:catAx>
      <c:valAx>
        <c:axId val="15027525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% Uptake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033413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5933482601296947E-2"/>
          <c:y val="0.82680179344887561"/>
          <c:w val="0.94813303479740607"/>
          <c:h val="0.1454206069272367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3120871838611883E-2"/>
          <c:y val="5.0925925925925923E-2"/>
          <c:w val="0.91263673818041147"/>
          <c:h val="0.55368620589093032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'Appendix 2 LTCF HCW Fluvax'!$O$296</c:f>
              <c:strCache>
                <c:ptCount val="1"/>
                <c:pt idx="0">
                  <c:v>Total % Uptake</c:v>
                </c:pt>
              </c:strCache>
            </c:strRef>
          </c:tx>
          <c:spPr>
            <a:solidFill>
              <a:srgbClr val="BA1F46"/>
            </a:solidFill>
            <a:ln>
              <a:noFill/>
            </a:ln>
            <a:effectLst/>
          </c:spPr>
          <c:invertIfNegative val="0"/>
          <c:cat>
            <c:strRef>
              <c:f>'Appendix 2 LTCF HCW Fluvax'!$L$297:$L$306</c:f>
              <c:strCache>
                <c:ptCount val="10"/>
                <c:pt idx="0">
                  <c:v>CHO1</c:v>
                </c:pt>
                <c:pt idx="1">
                  <c:v>CHO2</c:v>
                </c:pt>
                <c:pt idx="2">
                  <c:v>CHO3</c:v>
                </c:pt>
                <c:pt idx="3">
                  <c:v>CHO4</c:v>
                </c:pt>
                <c:pt idx="4">
                  <c:v>CHO5</c:v>
                </c:pt>
                <c:pt idx="5">
                  <c:v>CHO6</c:v>
                </c:pt>
                <c:pt idx="6">
                  <c:v>CHO7</c:v>
                </c:pt>
                <c:pt idx="7">
                  <c:v>CHO8</c:v>
                </c:pt>
                <c:pt idx="8">
                  <c:v>CHO9</c:v>
                </c:pt>
                <c:pt idx="9">
                  <c:v>HSE Total</c:v>
                </c:pt>
              </c:strCache>
            </c:strRef>
          </c:cat>
          <c:val>
            <c:numRef>
              <c:f>'Appendix 2 LTCF HCW Fluvax'!$O$297:$O$306</c:f>
              <c:numCache>
                <c:formatCode>0.0</c:formatCode>
                <c:ptCount val="10"/>
                <c:pt idx="0">
                  <c:v>48.446170921198664</c:v>
                </c:pt>
                <c:pt idx="1">
                  <c:v>55.327868852459019</c:v>
                </c:pt>
                <c:pt idx="2">
                  <c:v>57.477678571428569</c:v>
                </c:pt>
                <c:pt idx="3">
                  <c:v>61.613897450266187</c:v>
                </c:pt>
                <c:pt idx="4">
                  <c:v>51.094570928196148</c:v>
                </c:pt>
                <c:pt idx="5">
                  <c:v>65.612648221343875</c:v>
                </c:pt>
                <c:pt idx="6">
                  <c:v>52.883569096844397</c:v>
                </c:pt>
                <c:pt idx="7">
                  <c:v>53.668208856576335</c:v>
                </c:pt>
                <c:pt idx="8">
                  <c:v>52.470424495476685</c:v>
                </c:pt>
                <c:pt idx="9">
                  <c:v>55.23280055594163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32-432A-816B-FC16B098D52D}"/>
            </c:ext>
          </c:extLst>
        </c:ser>
        <c:ser>
          <c:idx val="5"/>
          <c:order val="1"/>
          <c:tx>
            <c:strRef>
              <c:f>'Appendix 2 LTCF HCW Fluvax'!$R$296</c:f>
              <c:strCache>
                <c:ptCount val="1"/>
                <c:pt idx="0">
                  <c:v>% Uptake Management &amp; Administration</c:v>
                </c:pt>
              </c:strCache>
            </c:strRef>
          </c:tx>
          <c:spPr>
            <a:solidFill>
              <a:srgbClr val="EB89A3"/>
            </a:solidFill>
            <a:ln>
              <a:noFill/>
            </a:ln>
            <a:effectLst/>
          </c:spPr>
          <c:invertIfNegative val="0"/>
          <c:cat>
            <c:strRef>
              <c:f>'Appendix 2 LTCF HCW Fluvax'!$L$297:$L$306</c:f>
              <c:strCache>
                <c:ptCount val="10"/>
                <c:pt idx="0">
                  <c:v>CHO1</c:v>
                </c:pt>
                <c:pt idx="1">
                  <c:v>CHO2</c:v>
                </c:pt>
                <c:pt idx="2">
                  <c:v>CHO3</c:v>
                </c:pt>
                <c:pt idx="3">
                  <c:v>CHO4</c:v>
                </c:pt>
                <c:pt idx="4">
                  <c:v>CHO5</c:v>
                </c:pt>
                <c:pt idx="5">
                  <c:v>CHO6</c:v>
                </c:pt>
                <c:pt idx="6">
                  <c:v>CHO7</c:v>
                </c:pt>
                <c:pt idx="7">
                  <c:v>CHO8</c:v>
                </c:pt>
                <c:pt idx="8">
                  <c:v>CHO9</c:v>
                </c:pt>
                <c:pt idx="9">
                  <c:v>HSE Total</c:v>
                </c:pt>
              </c:strCache>
            </c:strRef>
          </c:cat>
          <c:val>
            <c:numRef>
              <c:f>'Appendix 2 LTCF HCW Fluvax'!$R$297:$R$306</c:f>
              <c:numCache>
                <c:formatCode>0.0</c:formatCode>
                <c:ptCount val="10"/>
                <c:pt idx="0">
                  <c:v>67.64705882352942</c:v>
                </c:pt>
                <c:pt idx="1">
                  <c:v>88.888888888888886</c:v>
                </c:pt>
                <c:pt idx="2">
                  <c:v>66.666666666666657</c:v>
                </c:pt>
                <c:pt idx="3">
                  <c:v>71.976401179941007</c:v>
                </c:pt>
                <c:pt idx="4">
                  <c:v>61.363636363636367</c:v>
                </c:pt>
                <c:pt idx="5">
                  <c:v>72.5</c:v>
                </c:pt>
                <c:pt idx="6">
                  <c:v>35.135135135135137</c:v>
                </c:pt>
                <c:pt idx="7">
                  <c:v>47.651006711409394</c:v>
                </c:pt>
                <c:pt idx="8">
                  <c:v>88.461538461538453</c:v>
                </c:pt>
                <c:pt idx="9">
                  <c:v>66.862170087976537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C32-432A-816B-FC16B098D52D}"/>
            </c:ext>
          </c:extLst>
        </c:ser>
        <c:ser>
          <c:idx val="8"/>
          <c:order val="2"/>
          <c:tx>
            <c:strRef>
              <c:f>'Appendix 2 LTCF HCW Fluvax'!$U$296</c:f>
              <c:strCache>
                <c:ptCount val="1"/>
                <c:pt idx="0">
                  <c:v>% Uptake Medical &amp; Dental</c:v>
                </c:pt>
              </c:strCache>
            </c:strRef>
          </c:tx>
          <c:spPr>
            <a:solidFill>
              <a:srgbClr val="82428D"/>
            </a:solidFill>
            <a:ln>
              <a:noFill/>
            </a:ln>
            <a:effectLst/>
          </c:spPr>
          <c:invertIfNegative val="0"/>
          <c:cat>
            <c:strRef>
              <c:f>'Appendix 2 LTCF HCW Fluvax'!$L$297:$L$306</c:f>
              <c:strCache>
                <c:ptCount val="10"/>
                <c:pt idx="0">
                  <c:v>CHO1</c:v>
                </c:pt>
                <c:pt idx="1">
                  <c:v>CHO2</c:v>
                </c:pt>
                <c:pt idx="2">
                  <c:v>CHO3</c:v>
                </c:pt>
                <c:pt idx="3">
                  <c:v>CHO4</c:v>
                </c:pt>
                <c:pt idx="4">
                  <c:v>CHO5</c:v>
                </c:pt>
                <c:pt idx="5">
                  <c:v>CHO6</c:v>
                </c:pt>
                <c:pt idx="6">
                  <c:v>CHO7</c:v>
                </c:pt>
                <c:pt idx="7">
                  <c:v>CHO8</c:v>
                </c:pt>
                <c:pt idx="8">
                  <c:v>CHO9</c:v>
                </c:pt>
                <c:pt idx="9">
                  <c:v>HSE Total</c:v>
                </c:pt>
              </c:strCache>
            </c:strRef>
          </c:cat>
          <c:val>
            <c:numRef>
              <c:f>'Appendix 2 LTCF HCW Fluvax'!$U$297:$U$306</c:f>
              <c:numCache>
                <c:formatCode>0.0</c:formatCode>
                <c:ptCount val="10"/>
                <c:pt idx="0">
                  <c:v>59.210526315789465</c:v>
                </c:pt>
                <c:pt idx="1">
                  <c:v>21.428571428571427</c:v>
                </c:pt>
                <c:pt idx="2">
                  <c:v>45.454545454545453</c:v>
                </c:pt>
                <c:pt idx="3">
                  <c:v>52.76381909547738</c:v>
                </c:pt>
                <c:pt idx="4">
                  <c:v>23.863636363636363</c:v>
                </c:pt>
                <c:pt idx="5">
                  <c:v>68</c:v>
                </c:pt>
                <c:pt idx="6">
                  <c:v>71.428571428571431</c:v>
                </c:pt>
                <c:pt idx="7">
                  <c:v>60.24096385542169</c:v>
                </c:pt>
                <c:pt idx="8">
                  <c:v>83.333333333333343</c:v>
                </c:pt>
                <c:pt idx="9">
                  <c:v>51.055662188099802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C32-432A-816B-FC16B098D52D}"/>
            </c:ext>
          </c:extLst>
        </c:ser>
        <c:ser>
          <c:idx val="11"/>
          <c:order val="3"/>
          <c:tx>
            <c:strRef>
              <c:f>'Appendix 2 LTCF HCW Fluvax'!$X$296</c:f>
              <c:strCache>
                <c:ptCount val="1"/>
                <c:pt idx="0">
                  <c:v>% Uptake Health &amp; SocialCare</c:v>
                </c:pt>
              </c:strCache>
            </c:strRef>
          </c:tx>
          <c:spPr>
            <a:solidFill>
              <a:srgbClr val="3E5B84"/>
            </a:solidFill>
            <a:ln>
              <a:noFill/>
            </a:ln>
            <a:effectLst/>
          </c:spPr>
          <c:invertIfNegative val="0"/>
          <c:cat>
            <c:strRef>
              <c:f>'Appendix 2 LTCF HCW Fluvax'!$L$297:$L$306</c:f>
              <c:strCache>
                <c:ptCount val="10"/>
                <c:pt idx="0">
                  <c:v>CHO1</c:v>
                </c:pt>
                <c:pt idx="1">
                  <c:v>CHO2</c:v>
                </c:pt>
                <c:pt idx="2">
                  <c:v>CHO3</c:v>
                </c:pt>
                <c:pt idx="3">
                  <c:v>CHO4</c:v>
                </c:pt>
                <c:pt idx="4">
                  <c:v>CHO5</c:v>
                </c:pt>
                <c:pt idx="5">
                  <c:v>CHO6</c:v>
                </c:pt>
                <c:pt idx="6">
                  <c:v>CHO7</c:v>
                </c:pt>
                <c:pt idx="7">
                  <c:v>CHO8</c:v>
                </c:pt>
                <c:pt idx="8">
                  <c:v>CHO9</c:v>
                </c:pt>
                <c:pt idx="9">
                  <c:v>HSE Total</c:v>
                </c:pt>
              </c:strCache>
            </c:strRef>
          </c:cat>
          <c:val>
            <c:numRef>
              <c:f>'Appendix 2 LTCF HCW Fluvax'!$X$297:$X$306</c:f>
              <c:numCache>
                <c:formatCode>0.0</c:formatCode>
                <c:ptCount val="10"/>
                <c:pt idx="0">
                  <c:v>54.54545454545454</c:v>
                </c:pt>
                <c:pt idx="1">
                  <c:v>64.835164835164832</c:v>
                </c:pt>
                <c:pt idx="2">
                  <c:v>53.472222222222221</c:v>
                </c:pt>
                <c:pt idx="3">
                  <c:v>50.289017341040463</c:v>
                </c:pt>
                <c:pt idx="4">
                  <c:v>36.71875</c:v>
                </c:pt>
                <c:pt idx="5">
                  <c:v>64.444444444444443</c:v>
                </c:pt>
                <c:pt idx="6">
                  <c:v>51.515151515151516</c:v>
                </c:pt>
                <c:pt idx="7">
                  <c:v>36.781609195402297</c:v>
                </c:pt>
                <c:pt idx="8">
                  <c:v>79.527559055118118</c:v>
                </c:pt>
                <c:pt idx="9">
                  <c:v>53.60205831903945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C32-432A-816B-FC16B098D52D}"/>
            </c:ext>
          </c:extLst>
        </c:ser>
        <c:ser>
          <c:idx val="14"/>
          <c:order val="4"/>
          <c:tx>
            <c:strRef>
              <c:f>'Appendix 2 LTCF HCW Fluvax'!$AA$296</c:f>
              <c:strCache>
                <c:ptCount val="1"/>
                <c:pt idx="0">
                  <c:v>% Uptake Nursing</c:v>
                </c:pt>
              </c:strCache>
            </c:strRef>
          </c:tx>
          <c:spPr>
            <a:solidFill>
              <a:srgbClr val="71A59C"/>
            </a:solidFill>
            <a:ln>
              <a:noFill/>
            </a:ln>
            <a:effectLst/>
          </c:spPr>
          <c:invertIfNegative val="0"/>
          <c:cat>
            <c:strRef>
              <c:f>'Appendix 2 LTCF HCW Fluvax'!$L$297:$L$306</c:f>
              <c:strCache>
                <c:ptCount val="10"/>
                <c:pt idx="0">
                  <c:v>CHO1</c:v>
                </c:pt>
                <c:pt idx="1">
                  <c:v>CHO2</c:v>
                </c:pt>
                <c:pt idx="2">
                  <c:v>CHO3</c:v>
                </c:pt>
                <c:pt idx="3">
                  <c:v>CHO4</c:v>
                </c:pt>
                <c:pt idx="4">
                  <c:v>CHO5</c:v>
                </c:pt>
                <c:pt idx="5">
                  <c:v>CHO6</c:v>
                </c:pt>
                <c:pt idx="6">
                  <c:v>CHO7</c:v>
                </c:pt>
                <c:pt idx="7">
                  <c:v>CHO8</c:v>
                </c:pt>
                <c:pt idx="8">
                  <c:v>CHO9</c:v>
                </c:pt>
                <c:pt idx="9">
                  <c:v>HSE Total</c:v>
                </c:pt>
              </c:strCache>
            </c:strRef>
          </c:cat>
          <c:val>
            <c:numRef>
              <c:f>'Appendix 2 LTCF HCW Fluvax'!$AA$297:$AA$306</c:f>
              <c:numCache>
                <c:formatCode>0.0</c:formatCode>
                <c:ptCount val="10"/>
                <c:pt idx="0">
                  <c:v>47.642276422764226</c:v>
                </c:pt>
                <c:pt idx="1">
                  <c:v>50.199203187250994</c:v>
                </c:pt>
                <c:pt idx="2">
                  <c:v>55.927051671732521</c:v>
                </c:pt>
                <c:pt idx="3">
                  <c:v>65.473527218493672</c:v>
                </c:pt>
                <c:pt idx="4">
                  <c:v>48.712667353244079</c:v>
                </c:pt>
                <c:pt idx="5">
                  <c:v>60.869565217391312</c:v>
                </c:pt>
                <c:pt idx="6">
                  <c:v>54.2713567839196</c:v>
                </c:pt>
                <c:pt idx="7">
                  <c:v>54.403131115459878</c:v>
                </c:pt>
                <c:pt idx="8">
                  <c:v>70.022371364653253</c:v>
                </c:pt>
                <c:pt idx="9">
                  <c:v>56.568926123381566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C32-432A-816B-FC16B098D52D}"/>
            </c:ext>
          </c:extLst>
        </c:ser>
        <c:ser>
          <c:idx val="17"/>
          <c:order val="5"/>
          <c:tx>
            <c:strRef>
              <c:f>'Appendix 2 LTCF HCW Fluvax'!$AD$296</c:f>
              <c:strCache>
                <c:ptCount val="1"/>
                <c:pt idx="0">
                  <c:v>% Uptake General Support</c:v>
                </c:pt>
              </c:strCache>
            </c:strRef>
          </c:tx>
          <c:spPr>
            <a:solidFill>
              <a:srgbClr val="006858"/>
            </a:solidFill>
            <a:ln>
              <a:noFill/>
            </a:ln>
            <a:effectLst/>
          </c:spPr>
          <c:invertIfNegative val="0"/>
          <c:cat>
            <c:strRef>
              <c:f>'Appendix 2 LTCF HCW Fluvax'!$L$297:$L$306</c:f>
              <c:strCache>
                <c:ptCount val="10"/>
                <c:pt idx="0">
                  <c:v>CHO1</c:v>
                </c:pt>
                <c:pt idx="1">
                  <c:v>CHO2</c:v>
                </c:pt>
                <c:pt idx="2">
                  <c:v>CHO3</c:v>
                </c:pt>
                <c:pt idx="3">
                  <c:v>CHO4</c:v>
                </c:pt>
                <c:pt idx="4">
                  <c:v>CHO5</c:v>
                </c:pt>
                <c:pt idx="5">
                  <c:v>CHO6</c:v>
                </c:pt>
                <c:pt idx="6">
                  <c:v>CHO7</c:v>
                </c:pt>
                <c:pt idx="7">
                  <c:v>CHO8</c:v>
                </c:pt>
                <c:pt idx="8">
                  <c:v>CHO9</c:v>
                </c:pt>
                <c:pt idx="9">
                  <c:v>HSE Total</c:v>
                </c:pt>
              </c:strCache>
            </c:strRef>
          </c:cat>
          <c:val>
            <c:numRef>
              <c:f>'Appendix 2 LTCF HCW Fluvax'!$AD$297:$AD$306</c:f>
              <c:numCache>
                <c:formatCode>0.0</c:formatCode>
                <c:ptCount val="10"/>
                <c:pt idx="0">
                  <c:v>46.526315789473685</c:v>
                </c:pt>
                <c:pt idx="1">
                  <c:v>79.047619047619051</c:v>
                </c:pt>
                <c:pt idx="2">
                  <c:v>51.81818181818182</c:v>
                </c:pt>
                <c:pt idx="3">
                  <c:v>57.12328767123288</c:v>
                </c:pt>
                <c:pt idx="4">
                  <c:v>52.823920265780735</c:v>
                </c:pt>
                <c:pt idx="5">
                  <c:v>71.604938271604937</c:v>
                </c:pt>
                <c:pt idx="6">
                  <c:v>53.246753246753244</c:v>
                </c:pt>
                <c:pt idx="7">
                  <c:v>53.405994550408721</c:v>
                </c:pt>
                <c:pt idx="8">
                  <c:v>42.574257425742573</c:v>
                </c:pt>
                <c:pt idx="9">
                  <c:v>54.622995564653699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C32-432A-816B-FC16B098D52D}"/>
            </c:ext>
          </c:extLst>
        </c:ser>
        <c:ser>
          <c:idx val="20"/>
          <c:order val="6"/>
          <c:tx>
            <c:strRef>
              <c:f>'Appendix 2 LTCF HCW Fluvax'!$AG$296</c:f>
              <c:strCache>
                <c:ptCount val="1"/>
                <c:pt idx="0">
                  <c:v>% Uptake Other Patient &amp; ClientCare</c:v>
                </c:pt>
              </c:strCache>
            </c:strRef>
          </c:tx>
          <c:spPr>
            <a:solidFill>
              <a:srgbClr val="65B328"/>
            </a:solidFill>
            <a:ln>
              <a:noFill/>
            </a:ln>
            <a:effectLst/>
          </c:spPr>
          <c:invertIfNegative val="0"/>
          <c:cat>
            <c:strRef>
              <c:f>'Appendix 2 LTCF HCW Fluvax'!$L$297:$L$306</c:f>
              <c:strCache>
                <c:ptCount val="10"/>
                <c:pt idx="0">
                  <c:v>CHO1</c:v>
                </c:pt>
                <c:pt idx="1">
                  <c:v>CHO2</c:v>
                </c:pt>
                <c:pt idx="2">
                  <c:v>CHO3</c:v>
                </c:pt>
                <c:pt idx="3">
                  <c:v>CHO4</c:v>
                </c:pt>
                <c:pt idx="4">
                  <c:v>CHO5</c:v>
                </c:pt>
                <c:pt idx="5">
                  <c:v>CHO6</c:v>
                </c:pt>
                <c:pt idx="6">
                  <c:v>CHO7</c:v>
                </c:pt>
                <c:pt idx="7">
                  <c:v>CHO8</c:v>
                </c:pt>
                <c:pt idx="8">
                  <c:v>CHO9</c:v>
                </c:pt>
                <c:pt idx="9">
                  <c:v>HSE Total</c:v>
                </c:pt>
              </c:strCache>
            </c:strRef>
          </c:cat>
          <c:val>
            <c:numRef>
              <c:f>'Appendix 2 LTCF HCW Fluvax'!$AG$297:$AG$306</c:f>
              <c:numCache>
                <c:formatCode>0.0</c:formatCode>
                <c:ptCount val="10"/>
                <c:pt idx="0">
                  <c:v>43.034825870646763</c:v>
                </c:pt>
                <c:pt idx="1">
                  <c:v>44.88330341113106</c:v>
                </c:pt>
                <c:pt idx="2">
                  <c:v>62.761506276150627</c:v>
                </c:pt>
                <c:pt idx="3">
                  <c:v>62.052117263843655</c:v>
                </c:pt>
                <c:pt idx="4">
                  <c:v>62.40786240786241</c:v>
                </c:pt>
                <c:pt idx="5">
                  <c:v>64.971751412429384</c:v>
                </c:pt>
                <c:pt idx="6">
                  <c:v>55.909090909090907</c:v>
                </c:pt>
                <c:pt idx="7">
                  <c:v>58.544303797468359</c:v>
                </c:pt>
                <c:pt idx="8">
                  <c:v>30.088495575221241</c:v>
                </c:pt>
                <c:pt idx="9">
                  <c:v>51.501286817271954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C32-432A-816B-FC16B098D5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805735920"/>
        <c:axId val="1608908320"/>
      </c:barChart>
      <c:catAx>
        <c:axId val="180573592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HSE-Community Health Organisation Area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08908320"/>
        <c:crosses val="autoZero"/>
        <c:auto val="1"/>
        <c:lblAlgn val="ctr"/>
        <c:lblOffset val="100"/>
        <c:noMultiLvlLbl val="0"/>
      </c:catAx>
      <c:valAx>
        <c:axId val="1608908320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% Uptake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057359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9.1852237478579606E-3"/>
          <c:y val="0.83333114610673664"/>
          <c:w val="0.96428046906285159"/>
          <c:h val="0.1666688538932633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3120871838611883E-2"/>
          <c:y val="5.0925925925925923E-2"/>
          <c:w val="0.91263673818041147"/>
          <c:h val="0.55368620589093032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'Appendix 2 LTCF HCW Fluvax'!$O$1</c:f>
              <c:strCache>
                <c:ptCount val="1"/>
                <c:pt idx="0">
                  <c:v> % Uptake Total</c:v>
                </c:pt>
              </c:strCache>
            </c:strRef>
          </c:tx>
          <c:spPr>
            <a:solidFill>
              <a:srgbClr val="BA1F46"/>
            </a:solidFill>
            <a:ln>
              <a:noFill/>
            </a:ln>
            <a:effectLst/>
          </c:spPr>
          <c:invertIfNegative val="0"/>
          <c:cat>
            <c:strRef>
              <c:f>'Appendix 2 LTCF HCW Fluvax'!$L$307:$L$316</c:f>
              <c:strCache>
                <c:ptCount val="10"/>
                <c:pt idx="0">
                  <c:v>CHO1</c:v>
                </c:pt>
                <c:pt idx="1">
                  <c:v>CHO2</c:v>
                </c:pt>
                <c:pt idx="2">
                  <c:v>CHO3</c:v>
                </c:pt>
                <c:pt idx="3">
                  <c:v>CHO4</c:v>
                </c:pt>
                <c:pt idx="4">
                  <c:v>CHO5</c:v>
                </c:pt>
                <c:pt idx="5">
                  <c:v>CHO6</c:v>
                </c:pt>
                <c:pt idx="6">
                  <c:v>CHO7</c:v>
                </c:pt>
                <c:pt idx="7">
                  <c:v>CHO8</c:v>
                </c:pt>
                <c:pt idx="8">
                  <c:v>CHO9</c:v>
                </c:pt>
                <c:pt idx="9">
                  <c:v>Non-HSE/Private Total</c:v>
                </c:pt>
              </c:strCache>
            </c:strRef>
          </c:cat>
          <c:val>
            <c:numRef>
              <c:f>'Appendix 2 LTCF HCW Fluvax'!$O$307:$O$316</c:f>
              <c:numCache>
                <c:formatCode>0.0</c:formatCode>
                <c:ptCount val="10"/>
                <c:pt idx="0">
                  <c:v>61.855670103092784</c:v>
                </c:pt>
                <c:pt idx="1">
                  <c:v>59.090909090909093</c:v>
                </c:pt>
                <c:pt idx="2">
                  <c:v>48.352816153028691</c:v>
                </c:pt>
                <c:pt idx="3">
                  <c:v>58.955223880597018</c:v>
                </c:pt>
                <c:pt idx="4">
                  <c:v>68.505079825834542</c:v>
                </c:pt>
                <c:pt idx="5">
                  <c:v>30.288784419073206</c:v>
                </c:pt>
                <c:pt idx="6">
                  <c:v>61.397379912663752</c:v>
                </c:pt>
                <c:pt idx="7">
                  <c:v>76.363636363636374</c:v>
                </c:pt>
                <c:pt idx="8">
                  <c:v>68.797953964194363</c:v>
                </c:pt>
                <c:pt idx="9">
                  <c:v>55.065292096219935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60-43E8-A0CD-1BB8FD47D29F}"/>
            </c:ext>
          </c:extLst>
        </c:ser>
        <c:ser>
          <c:idx val="5"/>
          <c:order val="1"/>
          <c:tx>
            <c:strRef>
              <c:f>'Appendix 2 LTCF HCW Fluvax'!$R$296</c:f>
              <c:strCache>
                <c:ptCount val="1"/>
                <c:pt idx="0">
                  <c:v>% Uptake Management &amp; Administration</c:v>
                </c:pt>
              </c:strCache>
            </c:strRef>
          </c:tx>
          <c:spPr>
            <a:solidFill>
              <a:srgbClr val="EB89A3"/>
            </a:solidFill>
            <a:ln>
              <a:noFill/>
            </a:ln>
            <a:effectLst/>
          </c:spPr>
          <c:invertIfNegative val="0"/>
          <c:cat>
            <c:strRef>
              <c:f>'Appendix 2 LTCF HCW Fluvax'!$L$307:$L$316</c:f>
              <c:strCache>
                <c:ptCount val="10"/>
                <c:pt idx="0">
                  <c:v>CHO1</c:v>
                </c:pt>
                <c:pt idx="1">
                  <c:v>CHO2</c:v>
                </c:pt>
                <c:pt idx="2">
                  <c:v>CHO3</c:v>
                </c:pt>
                <c:pt idx="3">
                  <c:v>CHO4</c:v>
                </c:pt>
                <c:pt idx="4">
                  <c:v>CHO5</c:v>
                </c:pt>
                <c:pt idx="5">
                  <c:v>CHO6</c:v>
                </c:pt>
                <c:pt idx="6">
                  <c:v>CHO7</c:v>
                </c:pt>
                <c:pt idx="7">
                  <c:v>CHO8</c:v>
                </c:pt>
                <c:pt idx="8">
                  <c:v>CHO9</c:v>
                </c:pt>
                <c:pt idx="9">
                  <c:v>Non-HSE/Private Total</c:v>
                </c:pt>
              </c:strCache>
            </c:strRef>
          </c:cat>
          <c:val>
            <c:numRef>
              <c:f>'Appendix 2 LTCF HCW Fluvax'!$R$307:$R$316</c:f>
              <c:numCache>
                <c:formatCode>0.0</c:formatCode>
                <c:ptCount val="10"/>
                <c:pt idx="0">
                  <c:v>93.333333333333329</c:v>
                </c:pt>
                <c:pt idx="1">
                  <c:v>91.666666666666657</c:v>
                </c:pt>
                <c:pt idx="2">
                  <c:v>75</c:v>
                </c:pt>
                <c:pt idx="3">
                  <c:v>81.428571428571431</c:v>
                </c:pt>
                <c:pt idx="4">
                  <c:v>76.59574468085107</c:v>
                </c:pt>
                <c:pt idx="5">
                  <c:v>18.13953488372093</c:v>
                </c:pt>
                <c:pt idx="6">
                  <c:v>65.454545454545453</c:v>
                </c:pt>
                <c:pt idx="7">
                  <c:v>87.5</c:v>
                </c:pt>
                <c:pt idx="8">
                  <c:v>61.111111111111114</c:v>
                </c:pt>
                <c:pt idx="9">
                  <c:v>55.624036979969183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260-43E8-A0CD-1BB8FD47D29F}"/>
            </c:ext>
          </c:extLst>
        </c:ser>
        <c:ser>
          <c:idx val="8"/>
          <c:order val="2"/>
          <c:tx>
            <c:strRef>
              <c:f>'Appendix 2 LTCF HCW Fluvax'!$U$296</c:f>
              <c:strCache>
                <c:ptCount val="1"/>
                <c:pt idx="0">
                  <c:v>% Uptake Medical &amp; Dental</c:v>
                </c:pt>
              </c:strCache>
            </c:strRef>
          </c:tx>
          <c:spPr>
            <a:solidFill>
              <a:srgbClr val="82428D"/>
            </a:solidFill>
            <a:ln>
              <a:noFill/>
            </a:ln>
            <a:effectLst/>
          </c:spPr>
          <c:invertIfNegative val="0"/>
          <c:cat>
            <c:strRef>
              <c:f>'Appendix 2 LTCF HCW Fluvax'!$L$307:$L$316</c:f>
              <c:strCache>
                <c:ptCount val="10"/>
                <c:pt idx="0">
                  <c:v>CHO1</c:v>
                </c:pt>
                <c:pt idx="1">
                  <c:v>CHO2</c:v>
                </c:pt>
                <c:pt idx="2">
                  <c:v>CHO3</c:v>
                </c:pt>
                <c:pt idx="3">
                  <c:v>CHO4</c:v>
                </c:pt>
                <c:pt idx="4">
                  <c:v>CHO5</c:v>
                </c:pt>
                <c:pt idx="5">
                  <c:v>CHO6</c:v>
                </c:pt>
                <c:pt idx="6">
                  <c:v>CHO7</c:v>
                </c:pt>
                <c:pt idx="7">
                  <c:v>CHO8</c:v>
                </c:pt>
                <c:pt idx="8">
                  <c:v>CHO9</c:v>
                </c:pt>
                <c:pt idx="9">
                  <c:v>Non-HSE/Private Total</c:v>
                </c:pt>
              </c:strCache>
            </c:strRef>
          </c:cat>
          <c:val>
            <c:numRef>
              <c:f>'Appendix 2 LTCF HCW Fluvax'!$U$307:$U$316</c:f>
              <c:numCache>
                <c:formatCode>0.0</c:formatCode>
                <c:ptCount val="10"/>
                <c:pt idx="0">
                  <c:v>100</c:v>
                </c:pt>
                <c:pt idx="1">
                  <c:v>0</c:v>
                </c:pt>
                <c:pt idx="2">
                  <c:v>0</c:v>
                </c:pt>
                <c:pt idx="3">
                  <c:v>100</c:v>
                </c:pt>
                <c:pt idx="4">
                  <c:v>0</c:v>
                </c:pt>
                <c:pt idx="5">
                  <c:v>100</c:v>
                </c:pt>
                <c:pt idx="6">
                  <c:v>91.304347826086953</c:v>
                </c:pt>
                <c:pt idx="7">
                  <c:v>100</c:v>
                </c:pt>
                <c:pt idx="8">
                  <c:v>100</c:v>
                </c:pt>
                <c:pt idx="9">
                  <c:v>96.36363636363636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260-43E8-A0CD-1BB8FD47D29F}"/>
            </c:ext>
          </c:extLst>
        </c:ser>
        <c:ser>
          <c:idx val="11"/>
          <c:order val="3"/>
          <c:tx>
            <c:strRef>
              <c:f>'Appendix 2 LTCF HCW Fluvax'!$X$296</c:f>
              <c:strCache>
                <c:ptCount val="1"/>
                <c:pt idx="0">
                  <c:v>% Uptake Health &amp; SocialCare</c:v>
                </c:pt>
              </c:strCache>
            </c:strRef>
          </c:tx>
          <c:spPr>
            <a:solidFill>
              <a:srgbClr val="3E5B84"/>
            </a:solidFill>
            <a:ln>
              <a:noFill/>
            </a:ln>
            <a:effectLst/>
          </c:spPr>
          <c:invertIfNegative val="0"/>
          <c:cat>
            <c:strRef>
              <c:f>'Appendix 2 LTCF HCW Fluvax'!$L$307:$L$316</c:f>
              <c:strCache>
                <c:ptCount val="10"/>
                <c:pt idx="0">
                  <c:v>CHO1</c:v>
                </c:pt>
                <c:pt idx="1">
                  <c:v>CHO2</c:v>
                </c:pt>
                <c:pt idx="2">
                  <c:v>CHO3</c:v>
                </c:pt>
                <c:pt idx="3">
                  <c:v>CHO4</c:v>
                </c:pt>
                <c:pt idx="4">
                  <c:v>CHO5</c:v>
                </c:pt>
                <c:pt idx="5">
                  <c:v>CHO6</c:v>
                </c:pt>
                <c:pt idx="6">
                  <c:v>CHO7</c:v>
                </c:pt>
                <c:pt idx="7">
                  <c:v>CHO8</c:v>
                </c:pt>
                <c:pt idx="8">
                  <c:v>CHO9</c:v>
                </c:pt>
                <c:pt idx="9">
                  <c:v>Non-HSE/Private Total</c:v>
                </c:pt>
              </c:strCache>
            </c:strRef>
          </c:cat>
          <c:val>
            <c:numRef>
              <c:f>'Appendix 2 LTCF HCW Fluvax'!$X$307:$X$316</c:f>
              <c:numCache>
                <c:formatCode>0.0</c:formatCode>
                <c:ptCount val="10"/>
                <c:pt idx="0">
                  <c:v>31.03448275862069</c:v>
                </c:pt>
                <c:pt idx="1">
                  <c:v>96.15384615384616</c:v>
                </c:pt>
                <c:pt idx="2">
                  <c:v>58.518518518518512</c:v>
                </c:pt>
                <c:pt idx="3">
                  <c:v>53.846153846153847</c:v>
                </c:pt>
                <c:pt idx="4">
                  <c:v>56.684491978609628</c:v>
                </c:pt>
                <c:pt idx="5">
                  <c:v>22.676579925650557</c:v>
                </c:pt>
                <c:pt idx="6">
                  <c:v>74.074074074074076</c:v>
                </c:pt>
                <c:pt idx="7">
                  <c:v>81.481481481481481</c:v>
                </c:pt>
                <c:pt idx="8">
                  <c:v>70.212765957446805</c:v>
                </c:pt>
                <c:pt idx="9">
                  <c:v>42.526690391459077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260-43E8-A0CD-1BB8FD47D29F}"/>
            </c:ext>
          </c:extLst>
        </c:ser>
        <c:ser>
          <c:idx val="14"/>
          <c:order val="4"/>
          <c:tx>
            <c:strRef>
              <c:f>'Appendix 2 LTCF HCW Fluvax'!$AA$296</c:f>
              <c:strCache>
                <c:ptCount val="1"/>
                <c:pt idx="0">
                  <c:v>% Uptake Nursing</c:v>
                </c:pt>
              </c:strCache>
            </c:strRef>
          </c:tx>
          <c:spPr>
            <a:solidFill>
              <a:srgbClr val="71A59C"/>
            </a:solidFill>
            <a:ln>
              <a:noFill/>
            </a:ln>
            <a:effectLst/>
          </c:spPr>
          <c:invertIfNegative val="0"/>
          <c:cat>
            <c:strRef>
              <c:f>'Appendix 2 LTCF HCW Fluvax'!$L$307:$L$316</c:f>
              <c:strCache>
                <c:ptCount val="10"/>
                <c:pt idx="0">
                  <c:v>CHO1</c:v>
                </c:pt>
                <c:pt idx="1">
                  <c:v>CHO2</c:v>
                </c:pt>
                <c:pt idx="2">
                  <c:v>CHO3</c:v>
                </c:pt>
                <c:pt idx="3">
                  <c:v>CHO4</c:v>
                </c:pt>
                <c:pt idx="4">
                  <c:v>CHO5</c:v>
                </c:pt>
                <c:pt idx="5">
                  <c:v>CHO6</c:v>
                </c:pt>
                <c:pt idx="6">
                  <c:v>CHO7</c:v>
                </c:pt>
                <c:pt idx="7">
                  <c:v>CHO8</c:v>
                </c:pt>
                <c:pt idx="8">
                  <c:v>CHO9</c:v>
                </c:pt>
                <c:pt idx="9">
                  <c:v>Non-HSE/Private Total</c:v>
                </c:pt>
              </c:strCache>
            </c:strRef>
          </c:cat>
          <c:val>
            <c:numRef>
              <c:f>'Appendix 2 LTCF HCW Fluvax'!$AA$307:$AA$316</c:f>
              <c:numCache>
                <c:formatCode>0.0</c:formatCode>
                <c:ptCount val="10"/>
                <c:pt idx="0">
                  <c:v>72</c:v>
                </c:pt>
                <c:pt idx="1">
                  <c:v>45.454545454545453</c:v>
                </c:pt>
                <c:pt idx="2">
                  <c:v>58.461538461538467</c:v>
                </c:pt>
                <c:pt idx="3">
                  <c:v>58.938547486033521</c:v>
                </c:pt>
                <c:pt idx="4">
                  <c:v>72.950819672131146</c:v>
                </c:pt>
                <c:pt idx="5">
                  <c:v>50.867052023121381</c:v>
                </c:pt>
                <c:pt idx="6">
                  <c:v>64.831804281345569</c:v>
                </c:pt>
                <c:pt idx="7">
                  <c:v>77.142857142857153</c:v>
                </c:pt>
                <c:pt idx="8">
                  <c:v>85.483870967741936</c:v>
                </c:pt>
                <c:pt idx="9">
                  <c:v>64.737192282102455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260-43E8-A0CD-1BB8FD47D29F}"/>
            </c:ext>
          </c:extLst>
        </c:ser>
        <c:ser>
          <c:idx val="17"/>
          <c:order val="5"/>
          <c:tx>
            <c:strRef>
              <c:f>'Appendix 2 LTCF HCW Fluvax'!$AD$296</c:f>
              <c:strCache>
                <c:ptCount val="1"/>
                <c:pt idx="0">
                  <c:v>% Uptake General Support</c:v>
                </c:pt>
              </c:strCache>
            </c:strRef>
          </c:tx>
          <c:spPr>
            <a:solidFill>
              <a:srgbClr val="006858"/>
            </a:solidFill>
            <a:ln>
              <a:noFill/>
            </a:ln>
            <a:effectLst/>
          </c:spPr>
          <c:invertIfNegative val="0"/>
          <c:cat>
            <c:strRef>
              <c:f>'Appendix 2 LTCF HCW Fluvax'!$L$307:$L$316</c:f>
              <c:strCache>
                <c:ptCount val="10"/>
                <c:pt idx="0">
                  <c:v>CHO1</c:v>
                </c:pt>
                <c:pt idx="1">
                  <c:v>CHO2</c:v>
                </c:pt>
                <c:pt idx="2">
                  <c:v>CHO3</c:v>
                </c:pt>
                <c:pt idx="3">
                  <c:v>CHO4</c:v>
                </c:pt>
                <c:pt idx="4">
                  <c:v>CHO5</c:v>
                </c:pt>
                <c:pt idx="5">
                  <c:v>CHO6</c:v>
                </c:pt>
                <c:pt idx="6">
                  <c:v>CHO7</c:v>
                </c:pt>
                <c:pt idx="7">
                  <c:v>CHO8</c:v>
                </c:pt>
                <c:pt idx="8">
                  <c:v>CHO9</c:v>
                </c:pt>
                <c:pt idx="9">
                  <c:v>Non-HSE/Private Total</c:v>
                </c:pt>
              </c:strCache>
            </c:strRef>
          </c:cat>
          <c:val>
            <c:numRef>
              <c:f>'Appendix 2 LTCF HCW Fluvax'!$AD$307:$AD$316</c:f>
              <c:numCache>
                <c:formatCode>0.0</c:formatCode>
                <c:ptCount val="10"/>
                <c:pt idx="0">
                  <c:v>55.555555555555557</c:v>
                </c:pt>
                <c:pt idx="1">
                  <c:v>31.03448275862069</c:v>
                </c:pt>
                <c:pt idx="2">
                  <c:v>61.53846153846154</c:v>
                </c:pt>
                <c:pt idx="3">
                  <c:v>55.555555555555557</c:v>
                </c:pt>
                <c:pt idx="4">
                  <c:v>77.5</c:v>
                </c:pt>
                <c:pt idx="5">
                  <c:v>36.781609195402297</c:v>
                </c:pt>
                <c:pt idx="6">
                  <c:v>39.71291866028708</c:v>
                </c:pt>
                <c:pt idx="7">
                  <c:v>71.333333333333343</c:v>
                </c:pt>
                <c:pt idx="8">
                  <c:v>62.328767123287676</c:v>
                </c:pt>
                <c:pt idx="9">
                  <c:v>57.179269328802043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260-43E8-A0CD-1BB8FD47D29F}"/>
            </c:ext>
          </c:extLst>
        </c:ser>
        <c:ser>
          <c:idx val="20"/>
          <c:order val="6"/>
          <c:tx>
            <c:strRef>
              <c:f>'Appendix 2 LTCF HCW Fluvax'!$AG$296</c:f>
              <c:strCache>
                <c:ptCount val="1"/>
                <c:pt idx="0">
                  <c:v>% Uptake Other Patient &amp; ClientCare</c:v>
                </c:pt>
              </c:strCache>
            </c:strRef>
          </c:tx>
          <c:spPr>
            <a:solidFill>
              <a:srgbClr val="65B328"/>
            </a:solidFill>
            <a:ln>
              <a:noFill/>
            </a:ln>
            <a:effectLst/>
          </c:spPr>
          <c:invertIfNegative val="0"/>
          <c:cat>
            <c:strRef>
              <c:f>'Appendix 2 LTCF HCW Fluvax'!$L$307:$L$316</c:f>
              <c:strCache>
                <c:ptCount val="10"/>
                <c:pt idx="0">
                  <c:v>CHO1</c:v>
                </c:pt>
                <c:pt idx="1">
                  <c:v>CHO2</c:v>
                </c:pt>
                <c:pt idx="2">
                  <c:v>CHO3</c:v>
                </c:pt>
                <c:pt idx="3">
                  <c:v>CHO4</c:v>
                </c:pt>
                <c:pt idx="4">
                  <c:v>CHO5</c:v>
                </c:pt>
                <c:pt idx="5">
                  <c:v>CHO6</c:v>
                </c:pt>
                <c:pt idx="6">
                  <c:v>CHO7</c:v>
                </c:pt>
                <c:pt idx="7">
                  <c:v>CHO8</c:v>
                </c:pt>
                <c:pt idx="8">
                  <c:v>CHO9</c:v>
                </c:pt>
                <c:pt idx="9">
                  <c:v>Non-HSE/Private Total</c:v>
                </c:pt>
              </c:strCache>
            </c:strRef>
          </c:cat>
          <c:val>
            <c:numRef>
              <c:f>'Appendix 2 LTCF HCW Fluvax'!$AG$307:$AG$316</c:f>
              <c:numCache>
                <c:formatCode>0.0</c:formatCode>
                <c:ptCount val="10"/>
                <c:pt idx="0">
                  <c:v>59.701492537313428</c:v>
                </c:pt>
                <c:pt idx="1">
                  <c:v>42.857142857142854</c:v>
                </c:pt>
                <c:pt idx="2">
                  <c:v>33.410138248847929</c:v>
                </c:pt>
                <c:pt idx="3">
                  <c:v>59.171597633136095</c:v>
                </c:pt>
                <c:pt idx="4">
                  <c:v>67.630057803468219</c:v>
                </c:pt>
                <c:pt idx="5">
                  <c:v>52.195121951219512</c:v>
                </c:pt>
                <c:pt idx="6">
                  <c:v>63.858695652173914</c:v>
                </c:pt>
                <c:pt idx="7">
                  <c:v>78.378378378378372</c:v>
                </c:pt>
                <c:pt idx="8">
                  <c:v>61.73285198555957</c:v>
                </c:pt>
                <c:pt idx="9">
                  <c:v>55.736961451247168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260-43E8-A0CD-1BB8FD47D2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805735920"/>
        <c:axId val="1608908320"/>
      </c:barChart>
      <c:catAx>
        <c:axId val="180573592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Non-HSE-Community Health Organisation Area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08908320"/>
        <c:crosses val="autoZero"/>
        <c:auto val="1"/>
        <c:lblAlgn val="ctr"/>
        <c:lblOffset val="100"/>
        <c:noMultiLvlLbl val="0"/>
      </c:catAx>
      <c:valAx>
        <c:axId val="1608908320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% Uptake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057359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9.1852237478579606E-3"/>
          <c:y val="0.83333114610673664"/>
          <c:w val="0.96428046906285159"/>
          <c:h val="0.1666688538932633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5085819864622181E-2"/>
          <c:y val="5.0925925925925923E-2"/>
          <c:w val="0.80287660588479071"/>
          <c:h val="0.6416491688538932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'Appendix 2 LTCF HCW Fluvax'!$O$296</c:f>
              <c:strCache>
                <c:ptCount val="1"/>
                <c:pt idx="0">
                  <c:v>Total % Uptake</c:v>
                </c:pt>
              </c:strCache>
            </c:strRef>
          </c:tx>
          <c:spPr>
            <a:solidFill>
              <a:srgbClr val="BA1F46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'Appendix 2 LTCF HCW Fluvax'!$AR$297:$AR$306</c:f>
                <c:numCache>
                  <c:formatCode>General</c:formatCode>
                  <c:ptCount val="10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</c:numCache>
              </c:numRef>
            </c:plus>
            <c:minus>
              <c:numRef>
                <c:f>'Appendix 2 LTCF HCW Fluvax'!$AR$297:$AR$306</c:f>
                <c:numCache>
                  <c:formatCode>General</c:formatCode>
                  <c:ptCount val="10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Lit>
              <c:ptCount val="10"/>
              <c:pt idx="0">
                <c:v>CHO1</c:v>
              </c:pt>
              <c:pt idx="1">
                <c:v>CHO2</c:v>
              </c:pt>
              <c:pt idx="2">
                <c:v>CHO3</c:v>
              </c:pt>
              <c:pt idx="3">
                <c:v>CHO4</c:v>
              </c:pt>
              <c:pt idx="4">
                <c:v>CHO5</c:v>
              </c:pt>
              <c:pt idx="5">
                <c:v>CHO6</c:v>
              </c:pt>
              <c:pt idx="6">
                <c:v>CHO7</c:v>
              </c:pt>
              <c:pt idx="7">
                <c:v>CHO8</c:v>
              </c:pt>
              <c:pt idx="8">
                <c:v>CHO9</c:v>
              </c:pt>
              <c:pt idx="9">
                <c:v>HSE Total</c:v>
              </c:pt>
            </c:strLit>
          </c:cat>
          <c:val>
            <c:numRef>
              <c:f>'Appendix 2 LTCF HCW Fluvax'!$O$297:$O$306</c:f>
              <c:numCache>
                <c:formatCode>0.0</c:formatCode>
                <c:ptCount val="10"/>
                <c:pt idx="0">
                  <c:v>48.446170921198664</c:v>
                </c:pt>
                <c:pt idx="1">
                  <c:v>55.327868852459019</c:v>
                </c:pt>
                <c:pt idx="2">
                  <c:v>57.477678571428569</c:v>
                </c:pt>
                <c:pt idx="3">
                  <c:v>61.613897450266187</c:v>
                </c:pt>
                <c:pt idx="4">
                  <c:v>51.094570928196148</c:v>
                </c:pt>
                <c:pt idx="5">
                  <c:v>65.612648221343875</c:v>
                </c:pt>
                <c:pt idx="6">
                  <c:v>52.883569096844397</c:v>
                </c:pt>
                <c:pt idx="7">
                  <c:v>53.668208856576335</c:v>
                </c:pt>
                <c:pt idx="8">
                  <c:v>52.470424495476685</c:v>
                </c:pt>
                <c:pt idx="9">
                  <c:v>55.23280055594163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F3-4D8E-8021-6B7D9D341E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805735920"/>
        <c:axId val="1608908320"/>
        <c:extLst/>
      </c:barChart>
      <c:lineChart>
        <c:grouping val="standard"/>
        <c:varyColors val="0"/>
        <c:ser>
          <c:idx val="7"/>
          <c:order val="1"/>
          <c:tx>
            <c:strRef>
              <c:f>'Appendix 2 LTCF HCW Fluvax'!$J$296</c:f>
              <c:strCache>
                <c:ptCount val="1"/>
                <c:pt idx="0">
                  <c:v>No. LTCFs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dLbls>
            <c:spPr>
              <a:solidFill>
                <a:schemeClr val="bg1"/>
              </a:solidFill>
              <a:ln>
                <a:solidFill>
                  <a:schemeClr val="accent1"/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'Appendix 2 LTCF HCW Fluvax'!$L$297:$L$306</c:f>
              <c:strCache>
                <c:ptCount val="10"/>
                <c:pt idx="0">
                  <c:v>CHO1</c:v>
                </c:pt>
                <c:pt idx="1">
                  <c:v>CHO2</c:v>
                </c:pt>
                <c:pt idx="2">
                  <c:v>CHO3</c:v>
                </c:pt>
                <c:pt idx="3">
                  <c:v>CHO4</c:v>
                </c:pt>
                <c:pt idx="4">
                  <c:v>CHO5</c:v>
                </c:pt>
                <c:pt idx="5">
                  <c:v>CHO6</c:v>
                </c:pt>
                <c:pt idx="6">
                  <c:v>CHO7</c:v>
                </c:pt>
                <c:pt idx="7">
                  <c:v>CHO8</c:v>
                </c:pt>
                <c:pt idx="8">
                  <c:v>CHO9</c:v>
                </c:pt>
                <c:pt idx="9">
                  <c:v>HSE Total</c:v>
                </c:pt>
              </c:strCache>
            </c:strRef>
          </c:cat>
          <c:val>
            <c:numRef>
              <c:f>'Appendix 2 LTCF HCW Fluvax'!$J$297:$J$306</c:f>
              <c:numCache>
                <c:formatCode>0</c:formatCode>
                <c:ptCount val="10"/>
                <c:pt idx="0">
                  <c:v>33</c:v>
                </c:pt>
                <c:pt idx="1">
                  <c:v>22</c:v>
                </c:pt>
                <c:pt idx="2">
                  <c:v>11</c:v>
                </c:pt>
                <c:pt idx="3">
                  <c:v>43</c:v>
                </c:pt>
                <c:pt idx="4">
                  <c:v>57</c:v>
                </c:pt>
                <c:pt idx="5">
                  <c:v>9</c:v>
                </c:pt>
                <c:pt idx="6">
                  <c:v>11</c:v>
                </c:pt>
                <c:pt idx="7">
                  <c:v>21</c:v>
                </c:pt>
                <c:pt idx="8">
                  <c:v>21</c:v>
                </c:pt>
                <c:pt idx="9">
                  <c:v>214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CF3-4D8E-8021-6B7D9D341E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4616304"/>
        <c:axId val="1637157904"/>
      </c:lineChart>
      <c:catAx>
        <c:axId val="180573592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HSE-Community Health Organisation Area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08908320"/>
        <c:crosses val="autoZero"/>
        <c:auto val="1"/>
        <c:lblAlgn val="ctr"/>
        <c:lblOffset val="100"/>
        <c:noMultiLvlLbl val="0"/>
      </c:catAx>
      <c:valAx>
        <c:axId val="16089083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% Uptake</a:t>
                </a:r>
              </a:p>
            </c:rich>
          </c:tx>
          <c:layout>
            <c:manualLayout>
              <c:xMode val="edge"/>
              <c:yMode val="edge"/>
              <c:x val="6.5789473684210523E-3"/>
              <c:y val="0.266009769612131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05735920"/>
        <c:crosses val="autoZero"/>
        <c:crossBetween val="between"/>
      </c:valAx>
      <c:valAx>
        <c:axId val="1637157904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0" i="0" baseline="0">
                    <a:effectLst/>
                  </a:rPr>
                  <a:t>No. HSE LTCFs</a:t>
                </a:r>
                <a:endParaRPr lang="en-IE" sz="10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84616304"/>
        <c:crosses val="max"/>
        <c:crossBetween val="between"/>
      </c:valAx>
      <c:catAx>
        <c:axId val="14846163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63715790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9.1852237478579606E-3"/>
          <c:y val="0.88425707203266246"/>
          <c:w val="0.97397948611686702"/>
          <c:h val="8.275517643627880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5085819864622181E-2"/>
          <c:y val="5.0925925925925923E-2"/>
          <c:w val="0.80287660588479071"/>
          <c:h val="0.6416491688538932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'Appendix 2 LTCF HCW Fluvax'!$O$296</c:f>
              <c:strCache>
                <c:ptCount val="1"/>
                <c:pt idx="0">
                  <c:v>Total % Uptake</c:v>
                </c:pt>
              </c:strCache>
            </c:strRef>
          </c:tx>
          <c:spPr>
            <a:solidFill>
              <a:srgbClr val="BA1F46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'Appendix 2 LTCF HCW Fluvax'!$AR$307:$AR$316</c:f>
                <c:numCache>
                  <c:formatCode>General</c:formatCode>
                  <c:ptCount val="10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</c:numCache>
              </c:numRef>
            </c:plus>
            <c:minus>
              <c:numRef>
                <c:f>'Appendix 2 LTCF HCW Fluvax'!$AR$307:$AR$316</c:f>
                <c:numCache>
                  <c:formatCode>General</c:formatCode>
                  <c:ptCount val="10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Lit>
              <c:ptCount val="10"/>
              <c:pt idx="0">
                <c:v>CHO1</c:v>
              </c:pt>
              <c:pt idx="1">
                <c:v>CHO2</c:v>
              </c:pt>
              <c:pt idx="2">
                <c:v>CHO3</c:v>
              </c:pt>
              <c:pt idx="3">
                <c:v>CHO4</c:v>
              </c:pt>
              <c:pt idx="4">
                <c:v>CHO5</c:v>
              </c:pt>
              <c:pt idx="5">
                <c:v>CHO6</c:v>
              </c:pt>
              <c:pt idx="6">
                <c:v>CHO7</c:v>
              </c:pt>
              <c:pt idx="7">
                <c:v>CHO8</c:v>
              </c:pt>
              <c:pt idx="8">
                <c:v>CHO9</c:v>
              </c:pt>
              <c:pt idx="9">
                <c:v>HSE Total</c:v>
              </c:pt>
            </c:strLit>
          </c:cat>
          <c:val>
            <c:numRef>
              <c:f>'Appendix 2 LTCF HCW Fluvax'!$O$307:$O$316</c:f>
              <c:numCache>
                <c:formatCode>0.0</c:formatCode>
                <c:ptCount val="10"/>
                <c:pt idx="0">
                  <c:v>61.855670103092784</c:v>
                </c:pt>
                <c:pt idx="1">
                  <c:v>59.090909090909093</c:v>
                </c:pt>
                <c:pt idx="2">
                  <c:v>48.352816153028691</c:v>
                </c:pt>
                <c:pt idx="3">
                  <c:v>58.955223880597018</c:v>
                </c:pt>
                <c:pt idx="4">
                  <c:v>68.505079825834542</c:v>
                </c:pt>
                <c:pt idx="5">
                  <c:v>30.288784419073206</c:v>
                </c:pt>
                <c:pt idx="6">
                  <c:v>61.397379912663752</c:v>
                </c:pt>
                <c:pt idx="7">
                  <c:v>76.363636363636374</c:v>
                </c:pt>
                <c:pt idx="8">
                  <c:v>68.797953964194363</c:v>
                </c:pt>
                <c:pt idx="9">
                  <c:v>55.065292096219935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72-42CA-A1EC-8AFAF55D95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805735920"/>
        <c:axId val="1608908320"/>
        <c:extLst/>
      </c:barChart>
      <c:lineChart>
        <c:grouping val="standard"/>
        <c:varyColors val="0"/>
        <c:ser>
          <c:idx val="7"/>
          <c:order val="1"/>
          <c:tx>
            <c:strRef>
              <c:f>'Appendix 2 LTCF HCW Fluvax'!$J$296</c:f>
              <c:strCache>
                <c:ptCount val="1"/>
                <c:pt idx="0">
                  <c:v>No. LTCFs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dLbls>
            <c:spPr>
              <a:solidFill>
                <a:schemeClr val="bg1"/>
              </a:solidFill>
              <a:ln>
                <a:solidFill>
                  <a:schemeClr val="accent1"/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'Appendix 2 LTCF HCW Fluvax'!$L$307:$L$316</c:f>
              <c:strCache>
                <c:ptCount val="10"/>
                <c:pt idx="0">
                  <c:v>CHO1</c:v>
                </c:pt>
                <c:pt idx="1">
                  <c:v>CHO2</c:v>
                </c:pt>
                <c:pt idx="2">
                  <c:v>CHO3</c:v>
                </c:pt>
                <c:pt idx="3">
                  <c:v>CHO4</c:v>
                </c:pt>
                <c:pt idx="4">
                  <c:v>CHO5</c:v>
                </c:pt>
                <c:pt idx="5">
                  <c:v>CHO6</c:v>
                </c:pt>
                <c:pt idx="6">
                  <c:v>CHO7</c:v>
                </c:pt>
                <c:pt idx="7">
                  <c:v>CHO8</c:v>
                </c:pt>
                <c:pt idx="8">
                  <c:v>CHO9</c:v>
                </c:pt>
                <c:pt idx="9">
                  <c:v>Non-HSE/Private Total</c:v>
                </c:pt>
              </c:strCache>
            </c:strRef>
          </c:cat>
          <c:val>
            <c:numRef>
              <c:f>'Appendix 2 LTCF HCW Fluvax'!$J$307:$J$316</c:f>
              <c:numCache>
                <c:formatCode>0</c:formatCode>
                <c:ptCount val="10"/>
                <c:pt idx="0">
                  <c:v>4</c:v>
                </c:pt>
                <c:pt idx="1">
                  <c:v>3</c:v>
                </c:pt>
                <c:pt idx="2">
                  <c:v>11</c:v>
                </c:pt>
                <c:pt idx="3">
                  <c:v>12</c:v>
                </c:pt>
                <c:pt idx="4">
                  <c:v>17</c:v>
                </c:pt>
                <c:pt idx="5">
                  <c:v>20</c:v>
                </c:pt>
                <c:pt idx="6">
                  <c:v>8</c:v>
                </c:pt>
                <c:pt idx="7">
                  <c:v>8</c:v>
                </c:pt>
                <c:pt idx="8">
                  <c:v>6</c:v>
                </c:pt>
                <c:pt idx="9">
                  <c:v>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172-42CA-A1EC-8AFAF55D95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7135376"/>
        <c:axId val="1486685200"/>
      </c:lineChart>
      <c:catAx>
        <c:axId val="180573592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Non-HSE-Community Health Organisation Area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08908320"/>
        <c:crosses val="autoZero"/>
        <c:auto val="1"/>
        <c:lblAlgn val="ctr"/>
        <c:lblOffset val="100"/>
        <c:noMultiLvlLbl val="0"/>
      </c:catAx>
      <c:valAx>
        <c:axId val="16089083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% Uptake</a:t>
                </a:r>
              </a:p>
            </c:rich>
          </c:tx>
          <c:layout>
            <c:manualLayout>
              <c:xMode val="edge"/>
              <c:yMode val="edge"/>
              <c:x val="6.5789473684210523E-3"/>
              <c:y val="0.266009769612131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05735920"/>
        <c:crosses val="autoZero"/>
        <c:crossBetween val="between"/>
      </c:valAx>
      <c:valAx>
        <c:axId val="1486685200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No. Non-HSE LTCFs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87135376"/>
        <c:crosses val="max"/>
        <c:crossBetween val="between"/>
      </c:valAx>
      <c:catAx>
        <c:axId val="14871353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48668520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9.1852237478579606E-3"/>
          <c:y val="0.88425707203266246"/>
          <c:w val="0.97397948611686702"/>
          <c:h val="8.275517643627880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'Appendix 3 LTCF Resident Fluvax'!$P$165</c:f>
              <c:strCache>
                <c:ptCount val="1"/>
                <c:pt idx="0">
                  <c:v>% Uptake LT Residents</c:v>
                </c:pt>
              </c:strCache>
            </c:strRef>
          </c:tx>
          <c:spPr>
            <a:solidFill>
              <a:srgbClr val="BA1F46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'Appendix 3 LTCF Resident Fluvax'!$AW$166:$AW$175</c:f>
                <c:numCache>
                  <c:formatCode>General</c:formatCode>
                  <c:ptCount val="10"/>
                  <c:pt idx="0">
                    <c:v>12.755642555050287</c:v>
                  </c:pt>
                  <c:pt idx="1">
                    <c:v>14.686668876004688</c:v>
                  </c:pt>
                  <c:pt idx="2">
                    <c:v>11.257400995411393</c:v>
                  </c:pt>
                  <c:pt idx="3">
                    <c:v>8.2295422027892577</c:v>
                  </c:pt>
                  <c:pt idx="4">
                    <c:v>7.1328807599948503</c:v>
                  </c:pt>
                  <c:pt idx="5">
                    <c:v>12.730287843332459</c:v>
                  </c:pt>
                  <c:pt idx="6">
                    <c:v>11.334595151336019</c:v>
                  </c:pt>
                  <c:pt idx="7">
                    <c:v>14.805863287779545</c:v>
                  </c:pt>
                  <c:pt idx="8">
                    <c:v>39.309330795155333</c:v>
                  </c:pt>
                  <c:pt idx="9">
                    <c:v>4.4571192047653563</c:v>
                  </c:pt>
                </c:numCache>
              </c:numRef>
            </c:plus>
            <c:minus>
              <c:numRef>
                <c:f>'Appendix 3 LTCF Resident Fluvax'!$AW$166:$AW$175</c:f>
                <c:numCache>
                  <c:formatCode>General</c:formatCode>
                  <c:ptCount val="10"/>
                  <c:pt idx="0">
                    <c:v>12.755642555050287</c:v>
                  </c:pt>
                  <c:pt idx="1">
                    <c:v>14.686668876004688</c:v>
                  </c:pt>
                  <c:pt idx="2">
                    <c:v>11.257400995411393</c:v>
                  </c:pt>
                  <c:pt idx="3">
                    <c:v>8.2295422027892577</c:v>
                  </c:pt>
                  <c:pt idx="4">
                    <c:v>7.1328807599948503</c:v>
                  </c:pt>
                  <c:pt idx="5">
                    <c:v>12.730287843332459</c:v>
                  </c:pt>
                  <c:pt idx="6">
                    <c:v>11.334595151336019</c:v>
                  </c:pt>
                  <c:pt idx="7">
                    <c:v>14.805863287779545</c:v>
                  </c:pt>
                  <c:pt idx="8">
                    <c:v>39.309330795155333</c:v>
                  </c:pt>
                  <c:pt idx="9">
                    <c:v>4.4571192047653563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'Appendix 3 LTCF Resident Fluvax'!$M$166:$M$175</c:f>
              <c:strCache>
                <c:ptCount val="10"/>
                <c:pt idx="0">
                  <c:v>CHO1</c:v>
                </c:pt>
                <c:pt idx="1">
                  <c:v>CHO2</c:v>
                </c:pt>
                <c:pt idx="2">
                  <c:v>CHO3</c:v>
                </c:pt>
                <c:pt idx="3">
                  <c:v>CHO4</c:v>
                </c:pt>
                <c:pt idx="4">
                  <c:v>CHO5</c:v>
                </c:pt>
                <c:pt idx="5">
                  <c:v>CHO6</c:v>
                </c:pt>
                <c:pt idx="6">
                  <c:v>CHO7</c:v>
                </c:pt>
                <c:pt idx="7">
                  <c:v>CHO8</c:v>
                </c:pt>
                <c:pt idx="8">
                  <c:v>CHO9</c:v>
                </c:pt>
                <c:pt idx="9">
                  <c:v>Total</c:v>
                </c:pt>
              </c:strCache>
            </c:strRef>
          </c:cat>
          <c:val>
            <c:numRef>
              <c:f>'Appendix 3 LTCF Resident Fluvax'!$P$166:$P$175</c:f>
              <c:numCache>
                <c:formatCode>0.0</c:formatCode>
                <c:ptCount val="10"/>
                <c:pt idx="0">
                  <c:v>93.181818181818173</c:v>
                </c:pt>
                <c:pt idx="1">
                  <c:v>97.701149425287355</c:v>
                </c:pt>
                <c:pt idx="2">
                  <c:v>97.979797979797979</c:v>
                </c:pt>
                <c:pt idx="3">
                  <c:v>95.378927911275412</c:v>
                </c:pt>
                <c:pt idx="4">
                  <c:v>99.333333333333329</c:v>
                </c:pt>
                <c:pt idx="5">
                  <c:v>98.71794871794873</c:v>
                </c:pt>
                <c:pt idx="6">
                  <c:v>96.174863387978135</c:v>
                </c:pt>
                <c:pt idx="7">
                  <c:v>91.244239631336413</c:v>
                </c:pt>
                <c:pt idx="8">
                  <c:v>91.17647058823529</c:v>
                </c:pt>
                <c:pt idx="9">
                  <c:v>95.39192399049881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65-4AE2-A345-05119D2626AB}"/>
            </c:ext>
          </c:extLst>
        </c:ser>
        <c:ser>
          <c:idx val="5"/>
          <c:order val="1"/>
          <c:tx>
            <c:strRef>
              <c:f>'Appendix 3 LTCF Resident Fluvax'!$S$165</c:f>
              <c:strCache>
                <c:ptCount val="1"/>
                <c:pt idx="0">
                  <c:v>% Uptake Respite Residents</c:v>
                </c:pt>
              </c:strCache>
            </c:strRef>
          </c:tx>
          <c:spPr>
            <a:solidFill>
              <a:srgbClr val="EB89A3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'Appendix 3 LTCF Resident Fluvax'!$AW$176:$AW$185</c:f>
                <c:numCache>
                  <c:formatCode>General</c:formatCode>
                  <c:ptCount val="10"/>
                  <c:pt idx="0">
                    <c:v>18.856404911526038</c:v>
                  </c:pt>
                  <c:pt idx="1">
                    <c:v>20.143685355336977</c:v>
                  </c:pt>
                  <c:pt idx="2">
                    <c:v>0</c:v>
                  </c:pt>
                  <c:pt idx="3">
                    <c:v>7.5729631318123696</c:v>
                  </c:pt>
                  <c:pt idx="4">
                    <c:v>14.812971607278838</c:v>
                  </c:pt>
                  <c:pt idx="5">
                    <c:v>8.5815876501322705</c:v>
                  </c:pt>
                  <c:pt idx="6">
                    <c:v>36.988997659927271</c:v>
                  </c:pt>
                  <c:pt idx="7">
                    <c:v>10.815573226639467</c:v>
                  </c:pt>
                  <c:pt idx="8">
                    <c:v>18.46491825701397</c:v>
                  </c:pt>
                  <c:pt idx="9">
                    <c:v>6.3120601323920029</c:v>
                  </c:pt>
                </c:numCache>
              </c:numRef>
            </c:plus>
            <c:minus>
              <c:numRef>
                <c:f>'Appendix 3 LTCF Resident Fluvax'!$AW$176:$AW$185</c:f>
                <c:numCache>
                  <c:formatCode>General</c:formatCode>
                  <c:ptCount val="10"/>
                  <c:pt idx="0">
                    <c:v>18.856404911526038</c:v>
                  </c:pt>
                  <c:pt idx="1">
                    <c:v>20.143685355336977</c:v>
                  </c:pt>
                  <c:pt idx="2">
                    <c:v>0</c:v>
                  </c:pt>
                  <c:pt idx="3">
                    <c:v>7.5729631318123696</c:v>
                  </c:pt>
                  <c:pt idx="4">
                    <c:v>14.812971607278838</c:v>
                  </c:pt>
                  <c:pt idx="5">
                    <c:v>8.5815876501322705</c:v>
                  </c:pt>
                  <c:pt idx="6">
                    <c:v>36.988997659927271</c:v>
                  </c:pt>
                  <c:pt idx="7">
                    <c:v>10.815573226639467</c:v>
                  </c:pt>
                  <c:pt idx="8">
                    <c:v>18.46491825701397</c:v>
                  </c:pt>
                  <c:pt idx="9">
                    <c:v>6.3120601323920029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'Appendix 3 LTCF Resident Fluvax'!$M$166:$M$175</c:f>
              <c:strCache>
                <c:ptCount val="10"/>
                <c:pt idx="0">
                  <c:v>CHO1</c:v>
                </c:pt>
                <c:pt idx="1">
                  <c:v>CHO2</c:v>
                </c:pt>
                <c:pt idx="2">
                  <c:v>CHO3</c:v>
                </c:pt>
                <c:pt idx="3">
                  <c:v>CHO4</c:v>
                </c:pt>
                <c:pt idx="4">
                  <c:v>CHO5</c:v>
                </c:pt>
                <c:pt idx="5">
                  <c:v>CHO6</c:v>
                </c:pt>
                <c:pt idx="6">
                  <c:v>CHO7</c:v>
                </c:pt>
                <c:pt idx="7">
                  <c:v>CHO8</c:v>
                </c:pt>
                <c:pt idx="8">
                  <c:v>CHO9</c:v>
                </c:pt>
                <c:pt idx="9">
                  <c:v>Total</c:v>
                </c:pt>
              </c:strCache>
            </c:strRef>
          </c:cat>
          <c:val>
            <c:numRef>
              <c:f>'Appendix 3 LTCF Resident Fluvax'!$S$166:$S$175</c:f>
              <c:numCache>
                <c:formatCode>0.0</c:formatCode>
                <c:ptCount val="10"/>
                <c:pt idx="0">
                  <c:v>74.545454545454547</c:v>
                </c:pt>
                <c:pt idx="1">
                  <c:v>0</c:v>
                </c:pt>
                <c:pt idx="2">
                  <c:v>100</c:v>
                </c:pt>
                <c:pt idx="3">
                  <c:v>100</c:v>
                </c:pt>
                <c:pt idx="4">
                  <c:v>66.666666666666657</c:v>
                </c:pt>
                <c:pt idx="5">
                  <c:v>0</c:v>
                </c:pt>
                <c:pt idx="6">
                  <c:v>61.53846153846154</c:v>
                </c:pt>
                <c:pt idx="7">
                  <c:v>100</c:v>
                </c:pt>
                <c:pt idx="8">
                  <c:v>0</c:v>
                </c:pt>
                <c:pt idx="9">
                  <c:v>78.688524590163937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B65-4AE2-A345-05119D2626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03343776"/>
        <c:axId val="740576496"/>
      </c:barChart>
      <c:lineChart>
        <c:grouping val="standard"/>
        <c:varyColors val="0"/>
        <c:ser>
          <c:idx val="0"/>
          <c:order val="2"/>
          <c:tx>
            <c:strRef>
              <c:f>'Appendix 3 LTCF Resident Fluvax'!$K$165</c:f>
              <c:strCache>
                <c:ptCount val="1"/>
                <c:pt idx="0">
                  <c:v>No. LTCFs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dLbls>
            <c:spPr>
              <a:solidFill>
                <a:schemeClr val="bg1"/>
              </a:solidFill>
              <a:ln>
                <a:solidFill>
                  <a:schemeClr val="accent1"/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'Appendix 3 LTCF Resident Fluvax'!$M$166:$M$175</c:f>
              <c:strCache>
                <c:ptCount val="10"/>
                <c:pt idx="0">
                  <c:v>CHO1</c:v>
                </c:pt>
                <c:pt idx="1">
                  <c:v>CHO2</c:v>
                </c:pt>
                <c:pt idx="2">
                  <c:v>CHO3</c:v>
                </c:pt>
                <c:pt idx="3">
                  <c:v>CHO4</c:v>
                </c:pt>
                <c:pt idx="4">
                  <c:v>CHO5</c:v>
                </c:pt>
                <c:pt idx="5">
                  <c:v>CHO6</c:v>
                </c:pt>
                <c:pt idx="6">
                  <c:v>CHO7</c:v>
                </c:pt>
                <c:pt idx="7">
                  <c:v>CHO8</c:v>
                </c:pt>
                <c:pt idx="8">
                  <c:v>CHO9</c:v>
                </c:pt>
                <c:pt idx="9">
                  <c:v>Total</c:v>
                </c:pt>
              </c:strCache>
            </c:strRef>
          </c:cat>
          <c:val>
            <c:numRef>
              <c:f>'Appendix 3 LTCF Resident Fluvax'!$K$166:$K$175</c:f>
              <c:numCache>
                <c:formatCode>0</c:formatCode>
                <c:ptCount val="10"/>
                <c:pt idx="0">
                  <c:v>15</c:v>
                </c:pt>
                <c:pt idx="1">
                  <c:v>4</c:v>
                </c:pt>
                <c:pt idx="2">
                  <c:v>6</c:v>
                </c:pt>
                <c:pt idx="3">
                  <c:v>25</c:v>
                </c:pt>
                <c:pt idx="4">
                  <c:v>5</c:v>
                </c:pt>
                <c:pt idx="5">
                  <c:v>3</c:v>
                </c:pt>
                <c:pt idx="6">
                  <c:v>11</c:v>
                </c:pt>
                <c:pt idx="7">
                  <c:v>14</c:v>
                </c:pt>
                <c:pt idx="8">
                  <c:v>2</c:v>
                </c:pt>
                <c:pt idx="9">
                  <c:v>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B65-4AE2-A345-05119D2626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6544640"/>
        <c:axId val="588998064"/>
      </c:lineChart>
      <c:catAx>
        <c:axId val="15033437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HSE-Community Health Organisation Area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40576496"/>
        <c:crosses val="autoZero"/>
        <c:auto val="1"/>
        <c:lblAlgn val="ctr"/>
        <c:lblOffset val="100"/>
        <c:noMultiLvlLbl val="0"/>
      </c:catAx>
      <c:valAx>
        <c:axId val="740576496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% Uptake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03343776"/>
        <c:crosses val="autoZero"/>
        <c:crossBetween val="between"/>
      </c:valAx>
      <c:valAx>
        <c:axId val="588998064"/>
        <c:scaling>
          <c:orientation val="minMax"/>
        </c:scaling>
        <c:delete val="0"/>
        <c:axPos val="r"/>
        <c:numFmt formatCode="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16544640"/>
        <c:crosses val="max"/>
        <c:crossBetween val="between"/>
      </c:valAx>
      <c:catAx>
        <c:axId val="8165446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8899806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'Appendix 3 LTCF Resident Fluvax'!$P$165</c:f>
              <c:strCache>
                <c:ptCount val="1"/>
                <c:pt idx="0">
                  <c:v>% Uptake LT Residents</c:v>
                </c:pt>
              </c:strCache>
            </c:strRef>
          </c:tx>
          <c:spPr>
            <a:solidFill>
              <a:srgbClr val="BA1F46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'Appendix 3 LTCF Resident Fluvax'!$BH$166:$BH$175</c:f>
                <c:numCache>
                  <c:formatCode>General</c:formatCode>
                  <c:ptCount val="10"/>
                  <c:pt idx="0">
                    <c:v>22.044269824228696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41.319668820304102</c:v>
                  </c:pt>
                  <c:pt idx="5">
                    <c:v>0</c:v>
                  </c:pt>
                  <c:pt idx="6">
                    <c:v>28.750035931194883</c:v>
                  </c:pt>
                  <c:pt idx="7">
                    <c:v>0</c:v>
                  </c:pt>
                  <c:pt idx="8">
                    <c:v>0</c:v>
                  </c:pt>
                  <c:pt idx="9">
                    <c:v>8.705647696752763</c:v>
                  </c:pt>
                </c:numCache>
              </c:numRef>
            </c:plus>
            <c:minus>
              <c:numRef>
                <c:f>'Appendix 3 LTCF Resident Fluvax'!$BH$166:$BH$175</c:f>
                <c:numCache>
                  <c:formatCode>General</c:formatCode>
                  <c:ptCount val="10"/>
                  <c:pt idx="0">
                    <c:v>22.044269824228696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41.319668820304102</c:v>
                  </c:pt>
                  <c:pt idx="5">
                    <c:v>0</c:v>
                  </c:pt>
                  <c:pt idx="6">
                    <c:v>28.750035931194883</c:v>
                  </c:pt>
                  <c:pt idx="7">
                    <c:v>0</c:v>
                  </c:pt>
                  <c:pt idx="8">
                    <c:v>0</c:v>
                  </c:pt>
                  <c:pt idx="9">
                    <c:v>8.705647696752763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'Appendix 3 LTCF Resident Fluvax'!$M$176:$M$185</c:f>
              <c:strCache>
                <c:ptCount val="10"/>
                <c:pt idx="0">
                  <c:v>CHO1</c:v>
                </c:pt>
                <c:pt idx="1">
                  <c:v>CHO2</c:v>
                </c:pt>
                <c:pt idx="2">
                  <c:v>CHO3</c:v>
                </c:pt>
                <c:pt idx="3">
                  <c:v>CHO4</c:v>
                </c:pt>
                <c:pt idx="4">
                  <c:v>CHO5</c:v>
                </c:pt>
                <c:pt idx="5">
                  <c:v>CHO6</c:v>
                </c:pt>
                <c:pt idx="6">
                  <c:v>CHO7</c:v>
                </c:pt>
                <c:pt idx="7">
                  <c:v>CHO8</c:v>
                </c:pt>
                <c:pt idx="8">
                  <c:v>CHO9</c:v>
                </c:pt>
                <c:pt idx="9">
                  <c:v>Total</c:v>
                </c:pt>
              </c:strCache>
            </c:strRef>
          </c:cat>
          <c:val>
            <c:numRef>
              <c:f>'Appendix 3 LTCF Resident Fluvax'!$P$176:$P$185</c:f>
              <c:numCache>
                <c:formatCode>0.0</c:formatCode>
                <c:ptCount val="10"/>
                <c:pt idx="0">
                  <c:v>98.113207547169807</c:v>
                </c:pt>
                <c:pt idx="1">
                  <c:v>94.4055944055944</c:v>
                </c:pt>
                <c:pt idx="2">
                  <c:v>100</c:v>
                </c:pt>
                <c:pt idx="3">
                  <c:v>97.394136807817588</c:v>
                </c:pt>
                <c:pt idx="4">
                  <c:v>95.199999999999989</c:v>
                </c:pt>
                <c:pt idx="5">
                  <c:v>98.044692737430168</c:v>
                </c:pt>
                <c:pt idx="6">
                  <c:v>69.053117782909936</c:v>
                </c:pt>
                <c:pt idx="7">
                  <c:v>96.529968454258679</c:v>
                </c:pt>
                <c:pt idx="8">
                  <c:v>89.034369885433719</c:v>
                </c:pt>
                <c:pt idx="9">
                  <c:v>91.247863247863251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41-46EC-B949-93DC69B641DA}"/>
            </c:ext>
          </c:extLst>
        </c:ser>
        <c:ser>
          <c:idx val="5"/>
          <c:order val="1"/>
          <c:tx>
            <c:strRef>
              <c:f>'Appendix 3 LTCF Resident Fluvax'!$S$165</c:f>
              <c:strCache>
                <c:ptCount val="1"/>
                <c:pt idx="0">
                  <c:v>% Uptake Respite Residents</c:v>
                </c:pt>
              </c:strCache>
            </c:strRef>
          </c:tx>
          <c:spPr>
            <a:solidFill>
              <a:srgbClr val="EB89A3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'Appendix 3 LTCF Resident Fluvax'!$BH$176:$BH$185</c:f>
                <c:numCache>
                  <c:formatCode>General</c:formatCode>
                  <c:ptCount val="10"/>
                  <c:pt idx="0">
                    <c:v>0</c:v>
                  </c:pt>
                  <c:pt idx="1">
                    <c:v>42.434465027856426</c:v>
                  </c:pt>
                  <c:pt idx="2">
                    <c:v>0</c:v>
                  </c:pt>
                  <c:pt idx="3">
                    <c:v>17.715661853097966</c:v>
                  </c:pt>
                  <c:pt idx="4">
                    <c:v>15.87285515205885</c:v>
                  </c:pt>
                  <c:pt idx="5">
                    <c:v>0</c:v>
                  </c:pt>
                  <c:pt idx="6">
                    <c:v>0</c:v>
                  </c:pt>
                  <c:pt idx="7">
                    <c:v>28.609310485482059</c:v>
                  </c:pt>
                  <c:pt idx="8">
                    <c:v>0</c:v>
                  </c:pt>
                  <c:pt idx="9">
                    <c:v>7.7532055984347199</c:v>
                  </c:pt>
                </c:numCache>
              </c:numRef>
            </c:plus>
            <c:minus>
              <c:numRef>
                <c:f>'Appendix 3 LTCF Resident Fluvax'!$BH$176:$BH$185</c:f>
                <c:numCache>
                  <c:formatCode>General</c:formatCode>
                  <c:ptCount val="10"/>
                  <c:pt idx="0">
                    <c:v>0</c:v>
                  </c:pt>
                  <c:pt idx="1">
                    <c:v>42.434465027856426</c:v>
                  </c:pt>
                  <c:pt idx="2">
                    <c:v>0</c:v>
                  </c:pt>
                  <c:pt idx="3">
                    <c:v>17.715661853097966</c:v>
                  </c:pt>
                  <c:pt idx="4">
                    <c:v>15.87285515205885</c:v>
                  </c:pt>
                  <c:pt idx="5">
                    <c:v>0</c:v>
                  </c:pt>
                  <c:pt idx="6">
                    <c:v>0</c:v>
                  </c:pt>
                  <c:pt idx="7">
                    <c:v>28.609310485482059</c:v>
                  </c:pt>
                  <c:pt idx="8">
                    <c:v>0</c:v>
                  </c:pt>
                  <c:pt idx="9">
                    <c:v>7.7532055984347199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'Appendix 3 LTCF Resident Fluvax'!$M$176:$M$185</c:f>
              <c:strCache>
                <c:ptCount val="10"/>
                <c:pt idx="0">
                  <c:v>CHO1</c:v>
                </c:pt>
                <c:pt idx="1">
                  <c:v>CHO2</c:v>
                </c:pt>
                <c:pt idx="2">
                  <c:v>CHO3</c:v>
                </c:pt>
                <c:pt idx="3">
                  <c:v>CHO4</c:v>
                </c:pt>
                <c:pt idx="4">
                  <c:v>CHO5</c:v>
                </c:pt>
                <c:pt idx="5">
                  <c:v>CHO6</c:v>
                </c:pt>
                <c:pt idx="6">
                  <c:v>CHO7</c:v>
                </c:pt>
                <c:pt idx="7">
                  <c:v>CHO8</c:v>
                </c:pt>
                <c:pt idx="8">
                  <c:v>CHO9</c:v>
                </c:pt>
                <c:pt idx="9">
                  <c:v>Total</c:v>
                </c:pt>
              </c:strCache>
            </c:strRef>
          </c:cat>
          <c:val>
            <c:numRef>
              <c:f>'Appendix 3 LTCF Resident Fluvax'!$S$176:$S$185</c:f>
              <c:numCache>
                <c:formatCode>0.0</c:formatCode>
                <c:ptCount val="10"/>
                <c:pt idx="0">
                  <c:v>100</c:v>
                </c:pt>
                <c:pt idx="1">
                  <c:v>62.5</c:v>
                </c:pt>
                <c:pt idx="2">
                  <c:v>100</c:v>
                </c:pt>
                <c:pt idx="3">
                  <c:v>83.333333333333343</c:v>
                </c:pt>
                <c:pt idx="4">
                  <c:v>94.444444444444443</c:v>
                </c:pt>
                <c:pt idx="5">
                  <c:v>100</c:v>
                </c:pt>
                <c:pt idx="6">
                  <c:v>0</c:v>
                </c:pt>
                <c:pt idx="7">
                  <c:v>62.5</c:v>
                </c:pt>
                <c:pt idx="8">
                  <c:v>100</c:v>
                </c:pt>
                <c:pt idx="9">
                  <c:v>85.98726114649682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F41-46EC-B949-93DC69B641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03343776"/>
        <c:axId val="740576496"/>
      </c:barChart>
      <c:lineChart>
        <c:grouping val="standard"/>
        <c:varyColors val="0"/>
        <c:ser>
          <c:idx val="0"/>
          <c:order val="2"/>
          <c:tx>
            <c:strRef>
              <c:f>'Appendix 3 LTCF Resident Fluvax'!$K$165</c:f>
              <c:strCache>
                <c:ptCount val="1"/>
                <c:pt idx="0">
                  <c:v>No. LTCFs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dLbls>
            <c:spPr>
              <a:solidFill>
                <a:schemeClr val="bg1"/>
              </a:solidFill>
              <a:ln>
                <a:solidFill>
                  <a:schemeClr val="accent1"/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'Appendix 3 LTCF Resident Fluvax'!$M$176:$M$185</c:f>
              <c:strCache>
                <c:ptCount val="10"/>
                <c:pt idx="0">
                  <c:v>CHO1</c:v>
                </c:pt>
                <c:pt idx="1">
                  <c:v>CHO2</c:v>
                </c:pt>
                <c:pt idx="2">
                  <c:v>CHO3</c:v>
                </c:pt>
                <c:pt idx="3">
                  <c:v>CHO4</c:v>
                </c:pt>
                <c:pt idx="4">
                  <c:v>CHO5</c:v>
                </c:pt>
                <c:pt idx="5">
                  <c:v>CHO6</c:v>
                </c:pt>
                <c:pt idx="6">
                  <c:v>CHO7</c:v>
                </c:pt>
                <c:pt idx="7">
                  <c:v>CHO8</c:v>
                </c:pt>
                <c:pt idx="8">
                  <c:v>CHO9</c:v>
                </c:pt>
                <c:pt idx="9">
                  <c:v>Total</c:v>
                </c:pt>
              </c:strCache>
            </c:strRef>
          </c:cat>
          <c:val>
            <c:numRef>
              <c:f>'Appendix 3 LTCF Resident Fluvax'!$K$176:$K$185</c:f>
              <c:numCache>
                <c:formatCode>0</c:formatCode>
                <c:ptCount val="10"/>
                <c:pt idx="0">
                  <c:v>2</c:v>
                </c:pt>
                <c:pt idx="1">
                  <c:v>5</c:v>
                </c:pt>
                <c:pt idx="2">
                  <c:v>7</c:v>
                </c:pt>
                <c:pt idx="3">
                  <c:v>17</c:v>
                </c:pt>
                <c:pt idx="4">
                  <c:v>8</c:v>
                </c:pt>
                <c:pt idx="5">
                  <c:v>10</c:v>
                </c:pt>
                <c:pt idx="6">
                  <c:v>6</c:v>
                </c:pt>
                <c:pt idx="7">
                  <c:v>11</c:v>
                </c:pt>
                <c:pt idx="8">
                  <c:v>11</c:v>
                </c:pt>
                <c:pt idx="9">
                  <c:v>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F41-46EC-B949-93DC69B641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6520240"/>
        <c:axId val="589000560"/>
      </c:lineChart>
      <c:catAx>
        <c:axId val="15033437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Non-HSE/Private-Community Health Organisation Area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40576496"/>
        <c:crosses val="autoZero"/>
        <c:auto val="1"/>
        <c:lblAlgn val="ctr"/>
        <c:lblOffset val="100"/>
        <c:noMultiLvlLbl val="0"/>
      </c:catAx>
      <c:valAx>
        <c:axId val="740576496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% Uptake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03343776"/>
        <c:crosses val="autoZero"/>
        <c:crossBetween val="between"/>
      </c:valAx>
      <c:valAx>
        <c:axId val="589000560"/>
        <c:scaling>
          <c:orientation val="minMax"/>
        </c:scaling>
        <c:delete val="0"/>
        <c:axPos val="r"/>
        <c:numFmt formatCode="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16520240"/>
        <c:crosses val="max"/>
        <c:crossBetween val="between"/>
      </c:valAx>
      <c:catAx>
        <c:axId val="8165202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8900056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'Appendix 3 LTCF Resident Fluvax'!$P$165</c:f>
              <c:strCache>
                <c:ptCount val="1"/>
                <c:pt idx="0">
                  <c:v>% Uptake LT Residents</c:v>
                </c:pt>
              </c:strCache>
            </c:strRef>
          </c:tx>
          <c:spPr>
            <a:solidFill>
              <a:srgbClr val="BA1F4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'Appendix 3 LTCF Resident Fluvax'!$M$166:$M$175</c:f>
              <c:strCache>
                <c:ptCount val="10"/>
                <c:pt idx="0">
                  <c:v>CHO1</c:v>
                </c:pt>
                <c:pt idx="1">
                  <c:v>CHO2</c:v>
                </c:pt>
                <c:pt idx="2">
                  <c:v>CHO3</c:v>
                </c:pt>
                <c:pt idx="3">
                  <c:v>CHO4</c:v>
                </c:pt>
                <c:pt idx="4">
                  <c:v>CHO5</c:v>
                </c:pt>
                <c:pt idx="5">
                  <c:v>CHO6</c:v>
                </c:pt>
                <c:pt idx="6">
                  <c:v>CHO7</c:v>
                </c:pt>
                <c:pt idx="7">
                  <c:v>CHO8</c:v>
                </c:pt>
                <c:pt idx="8">
                  <c:v>CHO9</c:v>
                </c:pt>
                <c:pt idx="9">
                  <c:v>Total</c:v>
                </c:pt>
              </c:strCache>
            </c:strRef>
          </c:cat>
          <c:val>
            <c:numRef>
              <c:f>'Appendix 3 LTCF Resident Fluvax'!$P$166:$P$175</c:f>
              <c:numCache>
                <c:formatCode>0.0</c:formatCode>
                <c:ptCount val="10"/>
                <c:pt idx="0">
                  <c:v>93.181818181818173</c:v>
                </c:pt>
                <c:pt idx="1">
                  <c:v>97.701149425287355</c:v>
                </c:pt>
                <c:pt idx="2">
                  <c:v>97.979797979797979</c:v>
                </c:pt>
                <c:pt idx="3">
                  <c:v>95.378927911275412</c:v>
                </c:pt>
                <c:pt idx="4">
                  <c:v>99.333333333333329</c:v>
                </c:pt>
                <c:pt idx="5">
                  <c:v>98.71794871794873</c:v>
                </c:pt>
                <c:pt idx="6">
                  <c:v>96.174863387978135</c:v>
                </c:pt>
                <c:pt idx="7">
                  <c:v>91.244239631336413</c:v>
                </c:pt>
                <c:pt idx="8">
                  <c:v>91.17647058823529</c:v>
                </c:pt>
                <c:pt idx="9">
                  <c:v>95.39192399049881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C8-4D88-A095-E3BA8BAB7570}"/>
            </c:ext>
          </c:extLst>
        </c:ser>
        <c:ser>
          <c:idx val="5"/>
          <c:order val="1"/>
          <c:tx>
            <c:strRef>
              <c:f>'Appendix 3 LTCF Resident Fluvax'!$S$165</c:f>
              <c:strCache>
                <c:ptCount val="1"/>
                <c:pt idx="0">
                  <c:v>% Uptake Respite Residents</c:v>
                </c:pt>
              </c:strCache>
            </c:strRef>
          </c:tx>
          <c:spPr>
            <a:solidFill>
              <a:srgbClr val="EB89A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'Appendix 3 LTCF Resident Fluvax'!$M$166:$M$175</c:f>
              <c:strCache>
                <c:ptCount val="10"/>
                <c:pt idx="0">
                  <c:v>CHO1</c:v>
                </c:pt>
                <c:pt idx="1">
                  <c:v>CHO2</c:v>
                </c:pt>
                <c:pt idx="2">
                  <c:v>CHO3</c:v>
                </c:pt>
                <c:pt idx="3">
                  <c:v>CHO4</c:v>
                </c:pt>
                <c:pt idx="4">
                  <c:v>CHO5</c:v>
                </c:pt>
                <c:pt idx="5">
                  <c:v>CHO6</c:v>
                </c:pt>
                <c:pt idx="6">
                  <c:v>CHO7</c:v>
                </c:pt>
                <c:pt idx="7">
                  <c:v>CHO8</c:v>
                </c:pt>
                <c:pt idx="8">
                  <c:v>CHO9</c:v>
                </c:pt>
                <c:pt idx="9">
                  <c:v>Total</c:v>
                </c:pt>
              </c:strCache>
            </c:strRef>
          </c:cat>
          <c:val>
            <c:numRef>
              <c:f>'Appendix 3 LTCF Resident Fluvax'!$S$166:$S$175</c:f>
              <c:numCache>
                <c:formatCode>0.0</c:formatCode>
                <c:ptCount val="10"/>
                <c:pt idx="0">
                  <c:v>74.545454545454547</c:v>
                </c:pt>
                <c:pt idx="1">
                  <c:v>0</c:v>
                </c:pt>
                <c:pt idx="2">
                  <c:v>100</c:v>
                </c:pt>
                <c:pt idx="3">
                  <c:v>100</c:v>
                </c:pt>
                <c:pt idx="4">
                  <c:v>66.666666666666657</c:v>
                </c:pt>
                <c:pt idx="5">
                  <c:v>0</c:v>
                </c:pt>
                <c:pt idx="6">
                  <c:v>61.53846153846154</c:v>
                </c:pt>
                <c:pt idx="7">
                  <c:v>100</c:v>
                </c:pt>
                <c:pt idx="8">
                  <c:v>0</c:v>
                </c:pt>
                <c:pt idx="9">
                  <c:v>78.688524590163937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2C8-4D88-A095-E3BA8BAB75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03343776"/>
        <c:axId val="740576496"/>
      </c:barChart>
      <c:catAx>
        <c:axId val="15033437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HSE-Community Health Organisation Area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40576496"/>
        <c:crosses val="autoZero"/>
        <c:auto val="1"/>
        <c:lblAlgn val="ctr"/>
        <c:lblOffset val="100"/>
        <c:noMultiLvlLbl val="0"/>
      </c:catAx>
      <c:valAx>
        <c:axId val="740576496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% Uptake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033437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4" Type="http://schemas.openxmlformats.org/officeDocument/2006/relationships/chart" Target="../charts/chart6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4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31</xdr:col>
      <xdr:colOff>0</xdr:colOff>
      <xdr:row>5</xdr:row>
      <xdr:rowOff>0</xdr:rowOff>
    </xdr:from>
    <xdr:ext cx="65" cy="17222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754F16E2-35E2-4C5F-B114-DC11F6AB1DBF}"/>
            </a:ext>
          </a:extLst>
        </xdr:cNvPr>
        <xdr:cNvSpPr txBox="1"/>
      </xdr:nvSpPr>
      <xdr:spPr>
        <a:xfrm>
          <a:off x="34042350" y="1181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IE" sz="1100"/>
        </a:p>
      </xdr:txBody>
    </xdr:sp>
    <xdr:clientData/>
  </xdr:oneCellAnchor>
  <xdr:twoCellAnchor>
    <xdr:from>
      <xdr:col>4</xdr:col>
      <xdr:colOff>0</xdr:colOff>
      <xdr:row>75</xdr:row>
      <xdr:rowOff>0</xdr:rowOff>
    </xdr:from>
    <xdr:to>
      <xdr:col>11</xdr:col>
      <xdr:colOff>433389</xdr:colOff>
      <xdr:row>98</xdr:row>
      <xdr:rowOff>80963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413161B-036C-40DB-BD06-831628E7CBC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0</xdr:colOff>
      <xdr:row>75</xdr:row>
      <xdr:rowOff>0</xdr:rowOff>
    </xdr:from>
    <xdr:to>
      <xdr:col>20</xdr:col>
      <xdr:colOff>52389</xdr:colOff>
      <xdr:row>98</xdr:row>
      <xdr:rowOff>80963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C25E1672-762B-4235-9D69-C30B95F08A0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318</xdr:row>
      <xdr:rowOff>0</xdr:rowOff>
    </xdr:from>
    <xdr:to>
      <xdr:col>23</xdr:col>
      <xdr:colOff>333376</xdr:colOff>
      <xdr:row>336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31DDFE0-9F66-41C4-B63E-5067537BF6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24</xdr:col>
      <xdr:colOff>0</xdr:colOff>
      <xdr:row>318</xdr:row>
      <xdr:rowOff>0</xdr:rowOff>
    </xdr:from>
    <xdr:to>
      <xdr:col>36</xdr:col>
      <xdr:colOff>914401</xdr:colOff>
      <xdr:row>336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30DC1BD9-024F-4FFF-9D4D-58759648C5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0</xdr:colOff>
      <xdr:row>337</xdr:row>
      <xdr:rowOff>0</xdr:rowOff>
    </xdr:from>
    <xdr:to>
      <xdr:col>18</xdr:col>
      <xdr:colOff>361950</xdr:colOff>
      <xdr:row>355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4AC511A5-4B59-4237-AA35-58F64EA248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0</xdr:colOff>
      <xdr:row>337</xdr:row>
      <xdr:rowOff>0</xdr:rowOff>
    </xdr:from>
    <xdr:to>
      <xdr:col>29</xdr:col>
      <xdr:colOff>238125</xdr:colOff>
      <xdr:row>355</xdr:row>
      <xdr:rowOff>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1417D703-6B6B-497C-9529-C55AF56483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9525</xdr:colOff>
      <xdr:row>186</xdr:row>
      <xdr:rowOff>152400</xdr:rowOff>
    </xdr:from>
    <xdr:to>
      <xdr:col>15</xdr:col>
      <xdr:colOff>904875</xdr:colOff>
      <xdr:row>203</xdr:row>
      <xdr:rowOff>142875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0737392-D8CA-41E3-AA2A-3A90A4E8C6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0</xdr:colOff>
      <xdr:row>187</xdr:row>
      <xdr:rowOff>0</xdr:rowOff>
    </xdr:from>
    <xdr:to>
      <xdr:col>20</xdr:col>
      <xdr:colOff>104775</xdr:colOff>
      <xdr:row>203</xdr:row>
      <xdr:rowOff>152400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2E67B059-0335-4CEE-AF94-50C7BE1BED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0</xdr:colOff>
      <xdr:row>205</xdr:row>
      <xdr:rowOff>0</xdr:rowOff>
    </xdr:from>
    <xdr:to>
      <xdr:col>15</xdr:col>
      <xdr:colOff>895350</xdr:colOff>
      <xdr:row>221</xdr:row>
      <xdr:rowOff>152400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D2904A47-CDA5-410E-8DE5-66F1F75333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0</xdr:colOff>
      <xdr:row>205</xdr:row>
      <xdr:rowOff>0</xdr:rowOff>
    </xdr:from>
    <xdr:to>
      <xdr:col>20</xdr:col>
      <xdr:colOff>104775</xdr:colOff>
      <xdr:row>221</xdr:row>
      <xdr:rowOff>152400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15B15E80-445B-47D9-B0F5-2D0E02423C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Resp%20&amp;%20VPD\Health%20care%20workers%20-%20immunisation\Returns\2020-2021%20Season\HCW_Hospital%20Survey%20Demographix%20Download%20Files\HospitalSurvey2_Workfil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w data"/>
      <sheetName val="Returns"/>
      <sheetName val="PT Returns"/>
      <sheetName val="Hospital Group by Staff Type %"/>
      <sheetName val="Template"/>
      <sheetName val="Hospital Listing"/>
      <sheetName val="Lookups"/>
      <sheetName val="PT League"/>
      <sheetName val="League&amp; Staff Type"/>
      <sheetName val="Staff Size"/>
      <sheetName val="Loca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B6C450-564D-4CF9-801F-D321003721A6}">
  <dimension ref="A1:K10"/>
  <sheetViews>
    <sheetView tabSelected="1" workbookViewId="0"/>
  </sheetViews>
  <sheetFormatPr defaultRowHeight="15" x14ac:dyDescent="0.25"/>
  <cols>
    <col min="1" max="1" width="21.140625" bestFit="1" customWidth="1"/>
    <col min="2" max="2" width="16.7109375" bestFit="1" customWidth="1"/>
    <col min="3" max="3" width="13.7109375" customWidth="1"/>
    <col min="4" max="4" width="8.5703125" customWidth="1"/>
    <col min="5" max="5" width="11.42578125" customWidth="1"/>
    <col min="6" max="6" width="7.42578125" customWidth="1"/>
    <col min="7" max="7" width="14.28515625" customWidth="1"/>
    <col min="8" max="8" width="8.5703125" customWidth="1"/>
    <col min="9" max="9" width="10.85546875" customWidth="1"/>
    <col min="10" max="10" width="7.28515625" customWidth="1"/>
    <col min="11" max="11" width="19.140625" customWidth="1"/>
  </cols>
  <sheetData>
    <row r="1" spans="1:11" x14ac:dyDescent="0.25">
      <c r="A1" s="115"/>
      <c r="B1" s="115"/>
      <c r="C1" s="184" t="s">
        <v>1957</v>
      </c>
      <c r="D1" s="184"/>
      <c r="E1" s="184"/>
      <c r="F1" s="184"/>
      <c r="G1" s="184" t="s">
        <v>1958</v>
      </c>
      <c r="H1" s="184"/>
      <c r="I1" s="184"/>
      <c r="J1" s="184"/>
      <c r="K1" s="160"/>
    </row>
    <row r="2" spans="1:11" ht="52.5" customHeight="1" x14ac:dyDescent="0.25">
      <c r="A2" s="108" t="s">
        <v>1959</v>
      </c>
      <c r="B2" s="108" t="s">
        <v>1960</v>
      </c>
      <c r="C2" s="109" t="s">
        <v>1970</v>
      </c>
      <c r="D2" s="109" t="s">
        <v>1961</v>
      </c>
      <c r="E2" s="109" t="s">
        <v>1962</v>
      </c>
      <c r="F2" s="109" t="s">
        <v>1963</v>
      </c>
      <c r="G2" s="109" t="s">
        <v>1970</v>
      </c>
      <c r="H2" s="109" t="s">
        <v>1961</v>
      </c>
      <c r="I2" s="109" t="s">
        <v>1962</v>
      </c>
      <c r="J2" s="109" t="s">
        <v>1963</v>
      </c>
      <c r="K2" s="159" t="s">
        <v>1936</v>
      </c>
    </row>
    <row r="3" spans="1:11" x14ac:dyDescent="0.25">
      <c r="A3" s="182" t="s">
        <v>1964</v>
      </c>
      <c r="B3" s="111" t="s">
        <v>1965</v>
      </c>
      <c r="C3" s="112">
        <f>'Summary Tables'!A12</f>
        <v>44</v>
      </c>
      <c r="D3" s="112">
        <f>'Summary Tables'!C12</f>
        <v>65947</v>
      </c>
      <c r="E3" s="112">
        <f>'Summary Tables'!D12</f>
        <v>42541</v>
      </c>
      <c r="F3" s="113">
        <f>'Summary Tables'!E12</f>
        <v>64.507862374330898</v>
      </c>
      <c r="G3" s="112">
        <v>49</v>
      </c>
      <c r="H3" s="112">
        <v>70263</v>
      </c>
      <c r="I3" s="112">
        <v>50183</v>
      </c>
      <c r="J3" s="113">
        <v>71.421658625450092</v>
      </c>
      <c r="K3" s="155">
        <f>F3-J3</f>
        <v>-6.9137962511191944</v>
      </c>
    </row>
    <row r="4" spans="1:11" x14ac:dyDescent="0.25">
      <c r="A4" s="183"/>
      <c r="B4" s="154" t="s">
        <v>1966</v>
      </c>
      <c r="C4" s="156">
        <f>'Summary Tables'!A13</f>
        <v>47</v>
      </c>
      <c r="D4" s="156">
        <f>'Summary Tables'!C13</f>
        <v>69157</v>
      </c>
      <c r="E4" s="156">
        <f>'Summary Tables'!D13</f>
        <v>44295</v>
      </c>
      <c r="F4" s="157">
        <f>'Summary Tables'!E13</f>
        <v>64.049915409864511</v>
      </c>
      <c r="G4" s="156">
        <v>52</v>
      </c>
      <c r="H4" s="156">
        <v>72805</v>
      </c>
      <c r="I4" s="156">
        <v>51715</v>
      </c>
      <c r="J4" s="157">
        <v>71.03220932628254</v>
      </c>
      <c r="K4" s="155">
        <f t="shared" ref="K4:K10" si="0">F4-J4</f>
        <v>-6.9822939164180298</v>
      </c>
    </row>
    <row r="5" spans="1:11" x14ac:dyDescent="0.25">
      <c r="A5" s="182" t="s">
        <v>1967</v>
      </c>
      <c r="B5" s="111" t="s">
        <v>1965</v>
      </c>
      <c r="C5" s="121">
        <f>'Summary Tables'!J12</f>
        <v>214</v>
      </c>
      <c r="D5" s="121">
        <f>'Summary Tables'!M12</f>
        <v>14390</v>
      </c>
      <c r="E5" s="121">
        <f>'Summary Tables'!N12</f>
        <v>7948</v>
      </c>
      <c r="F5" s="113">
        <f>'Summary Tables'!O12</f>
        <v>55.23280055594163</v>
      </c>
      <c r="G5" s="121">
        <v>225</v>
      </c>
      <c r="H5" s="121">
        <v>13537.4</v>
      </c>
      <c r="I5" s="121">
        <v>8982</v>
      </c>
      <c r="J5" s="113">
        <v>66.3495205874097</v>
      </c>
      <c r="K5" s="155">
        <f t="shared" si="0"/>
        <v>-11.11672003146807</v>
      </c>
    </row>
    <row r="6" spans="1:11" x14ac:dyDescent="0.25">
      <c r="A6" s="183"/>
      <c r="B6" s="154" t="s">
        <v>1966</v>
      </c>
      <c r="C6" s="158">
        <f>'Summary Tables'!J23</f>
        <v>293</v>
      </c>
      <c r="D6" s="158">
        <f>'Summary Tables'!M23</f>
        <v>21665</v>
      </c>
      <c r="E6" s="158">
        <f>'Summary Tables'!N23</f>
        <v>11954</v>
      </c>
      <c r="F6" s="157">
        <f>'Summary Tables'!O23</f>
        <v>55.176552042464813</v>
      </c>
      <c r="G6" s="158">
        <v>422</v>
      </c>
      <c r="H6" s="158">
        <v>30417.9</v>
      </c>
      <c r="I6" s="158">
        <v>19261.5</v>
      </c>
      <c r="J6" s="157">
        <v>63.32291183809533</v>
      </c>
      <c r="K6" s="155">
        <f t="shared" si="0"/>
        <v>-8.1463597956305165</v>
      </c>
    </row>
    <row r="7" spans="1:11" x14ac:dyDescent="0.25">
      <c r="A7" s="182" t="s">
        <v>1968</v>
      </c>
      <c r="B7" s="111" t="s">
        <v>1965</v>
      </c>
      <c r="C7" s="121">
        <f>'Summary Tables'!T12</f>
        <v>85</v>
      </c>
      <c r="D7" s="121">
        <f>'Summary Tables'!W12</f>
        <v>2105</v>
      </c>
      <c r="E7" s="121">
        <f>'Summary Tables'!X12</f>
        <v>2008</v>
      </c>
      <c r="F7" s="113">
        <f>'Summary Tables'!Y12</f>
        <v>95.39192399049881</v>
      </c>
      <c r="G7" s="112">
        <v>95</v>
      </c>
      <c r="H7" s="112">
        <v>2652</v>
      </c>
      <c r="I7" s="112">
        <v>2481</v>
      </c>
      <c r="J7" s="113">
        <v>93.552036199095028</v>
      </c>
      <c r="K7" s="155">
        <f t="shared" si="0"/>
        <v>1.8398877914037826</v>
      </c>
    </row>
    <row r="8" spans="1:11" x14ac:dyDescent="0.25">
      <c r="A8" s="183"/>
      <c r="B8" s="154" t="s">
        <v>1966</v>
      </c>
      <c r="C8" s="158">
        <f>'Summary Tables'!T23</f>
        <v>162</v>
      </c>
      <c r="D8" s="158">
        <f>'Summary Tables'!W23</f>
        <v>5030</v>
      </c>
      <c r="E8" s="158">
        <f>'Summary Tables'!X23</f>
        <v>4677</v>
      </c>
      <c r="F8" s="157">
        <f>'Summary Tables'!Y23</f>
        <v>92.982107355864812</v>
      </c>
      <c r="G8" s="156">
        <v>320</v>
      </c>
      <c r="H8" s="156">
        <v>8627</v>
      </c>
      <c r="I8" s="156">
        <v>8041</v>
      </c>
      <c r="J8" s="113">
        <v>93.207372203546996</v>
      </c>
      <c r="K8" s="155">
        <f t="shared" si="0"/>
        <v>-0.22526484768218324</v>
      </c>
    </row>
    <row r="9" spans="1:11" x14ac:dyDescent="0.25">
      <c r="A9" s="182" t="s">
        <v>1969</v>
      </c>
      <c r="B9" s="111" t="s">
        <v>1965</v>
      </c>
      <c r="C9" s="121">
        <f>'Summary Tables'!T12</f>
        <v>85</v>
      </c>
      <c r="D9" s="121">
        <f>'Summary Tables'!Z12</f>
        <v>122</v>
      </c>
      <c r="E9" s="121">
        <f>'Summary Tables'!AA12</f>
        <v>96</v>
      </c>
      <c r="F9" s="113">
        <f>'Summary Tables'!AB12</f>
        <v>78.688524590163937</v>
      </c>
      <c r="G9" s="112">
        <v>95</v>
      </c>
      <c r="H9" s="121">
        <v>254</v>
      </c>
      <c r="I9" s="121">
        <v>143</v>
      </c>
      <c r="J9" s="113">
        <v>56.2992125984252</v>
      </c>
      <c r="K9" s="155">
        <f t="shared" si="0"/>
        <v>22.389311991738737</v>
      </c>
    </row>
    <row r="10" spans="1:11" x14ac:dyDescent="0.25">
      <c r="A10" s="183"/>
      <c r="B10" s="154" t="s">
        <v>1966</v>
      </c>
      <c r="C10" s="158">
        <f>'Summary Tables'!T23</f>
        <v>162</v>
      </c>
      <c r="D10" s="158">
        <f>'Summary Tables'!Z23</f>
        <v>279</v>
      </c>
      <c r="E10" s="158">
        <f>'Summary Tables'!AA23</f>
        <v>231</v>
      </c>
      <c r="F10" s="157">
        <f>'Summary Tables'!AB23</f>
        <v>82.795698924731184</v>
      </c>
      <c r="G10" s="156">
        <v>320</v>
      </c>
      <c r="H10" s="158">
        <v>545</v>
      </c>
      <c r="I10" s="158">
        <v>308</v>
      </c>
      <c r="J10" s="157">
        <v>56.513761467889914</v>
      </c>
      <c r="K10" s="155">
        <f t="shared" si="0"/>
        <v>26.28193745684127</v>
      </c>
    </row>
  </sheetData>
  <mergeCells count="6">
    <mergeCell ref="A9:A10"/>
    <mergeCell ref="C1:F1"/>
    <mergeCell ref="G1:J1"/>
    <mergeCell ref="A3:A4"/>
    <mergeCell ref="A5:A6"/>
    <mergeCell ref="A7:A8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C83DFE-AA5F-434C-8E42-766FCC6DCEC5}">
  <dimension ref="A1:AF23"/>
  <sheetViews>
    <sheetView zoomScale="80" zoomScaleNormal="80" workbookViewId="0">
      <pane ySplit="2" topLeftCell="A3" activePane="bottomLeft" state="frozen"/>
      <selection pane="bottomLeft" sqref="A1:H1"/>
    </sheetView>
  </sheetViews>
  <sheetFormatPr defaultRowHeight="15" x14ac:dyDescent="0.25"/>
  <cols>
    <col min="1" max="1" width="8.7109375" style="118" customWidth="1"/>
    <col min="2" max="2" width="35.5703125" bestFit="1" customWidth="1"/>
    <col min="3" max="3" width="7.85546875" customWidth="1"/>
    <col min="4" max="4" width="10.85546875" customWidth="1"/>
    <col min="5" max="5" width="8.42578125" customWidth="1"/>
    <col min="6" max="7" width="14.85546875" customWidth="1"/>
    <col min="8" max="8" width="22.42578125" customWidth="1"/>
    <col min="9" max="9" width="2.28515625" customWidth="1"/>
    <col min="10" max="10" width="6.140625" style="118" customWidth="1"/>
    <col min="11" max="12" width="18.5703125" bestFit="1" customWidth="1"/>
    <col min="13" max="13" width="7" style="119" customWidth="1"/>
    <col min="14" max="14" width="10.28515625" style="119" customWidth="1"/>
    <col min="15" max="15" width="6.85546875" style="119" customWidth="1"/>
    <col min="16" max="17" width="14.7109375" style="119" customWidth="1"/>
    <col min="18" max="18" width="22.7109375" style="119" customWidth="1"/>
    <col min="19" max="19" width="2.42578125" customWidth="1"/>
    <col min="20" max="20" width="5.5703125" customWidth="1"/>
    <col min="21" max="21" width="12.140625" bestFit="1" customWidth="1"/>
    <col min="22" max="22" width="8.28515625" customWidth="1"/>
    <col min="23" max="23" width="11" customWidth="1"/>
    <col min="24" max="24" width="10.85546875" customWidth="1"/>
    <col min="25" max="25" width="9.42578125" customWidth="1"/>
    <col min="26" max="26" width="9.5703125" customWidth="1"/>
    <col min="27" max="27" width="10" customWidth="1"/>
    <col min="28" max="28" width="9.5703125" customWidth="1"/>
    <col min="29" max="29" width="20.140625" customWidth="1"/>
    <col min="30" max="30" width="26" customWidth="1"/>
    <col min="31" max="31" width="19" customWidth="1"/>
    <col min="32" max="32" width="27.5703125" customWidth="1"/>
  </cols>
  <sheetData>
    <row r="1" spans="1:32" x14ac:dyDescent="0.25">
      <c r="A1" s="185" t="s">
        <v>1938</v>
      </c>
      <c r="B1" s="185"/>
      <c r="C1" s="185"/>
      <c r="D1" s="185"/>
      <c r="E1" s="185"/>
      <c r="F1" s="185"/>
      <c r="G1" s="185"/>
      <c r="H1" s="185"/>
      <c r="J1" s="185" t="s">
        <v>1939</v>
      </c>
      <c r="K1" s="185"/>
      <c r="L1" s="185"/>
      <c r="M1" s="185"/>
      <c r="N1" s="185"/>
      <c r="O1" s="185"/>
      <c r="P1" s="185"/>
      <c r="Q1" s="185"/>
      <c r="R1" s="128"/>
      <c r="T1" s="185" t="s">
        <v>1940</v>
      </c>
      <c r="U1" s="185"/>
      <c r="V1" s="185"/>
      <c r="W1" s="185"/>
      <c r="X1" s="185"/>
      <c r="Y1" s="185"/>
      <c r="Z1" s="185"/>
      <c r="AA1" s="185"/>
      <c r="AB1" s="185"/>
      <c r="AC1" s="185"/>
      <c r="AD1" s="185"/>
      <c r="AE1" s="185"/>
      <c r="AF1" s="185"/>
    </row>
    <row r="2" spans="1:32" ht="44.25" customHeight="1" x14ac:dyDescent="0.25">
      <c r="A2" s="107" t="s">
        <v>76</v>
      </c>
      <c r="B2" s="108" t="s">
        <v>3</v>
      </c>
      <c r="C2" s="109" t="s">
        <v>4</v>
      </c>
      <c r="D2" s="109" t="s">
        <v>5</v>
      </c>
      <c r="E2" s="109" t="s">
        <v>6</v>
      </c>
      <c r="F2" s="109" t="s">
        <v>25</v>
      </c>
      <c r="G2" s="141" t="str">
        <f>'Appendix 1 Hospital HCW Fluvax'!AJ50</f>
        <v xml:space="preserve">2020-2021 Season-% Uptake Total </v>
      </c>
      <c r="H2" s="141" t="str">
        <f>'Appendix 1 Hospital HCW Fluvax'!AL50</f>
        <v>Change in %Uptake Between 2020-2021 and 2021-2022 Seasons</v>
      </c>
      <c r="J2" s="107" t="s">
        <v>1370</v>
      </c>
      <c r="K2" s="108" t="s">
        <v>104</v>
      </c>
      <c r="L2" s="108" t="s">
        <v>105</v>
      </c>
      <c r="M2" s="109" t="s">
        <v>4</v>
      </c>
      <c r="N2" s="109" t="s">
        <v>5</v>
      </c>
      <c r="O2" s="109" t="s">
        <v>1371</v>
      </c>
      <c r="P2" s="109" t="s">
        <v>25</v>
      </c>
      <c r="Q2" s="141" t="str">
        <f>'Appendix 2 LTCF HCW Fluvax'!AV296</f>
        <v xml:space="preserve">2020-2021 Season-% Uptake Total </v>
      </c>
      <c r="R2" s="141" t="str">
        <f>'Appendix 2 LTCF HCW Fluvax'!AX296</f>
        <v>Change in %Uptake Between 2020-2021 and 2021-2022 Seasons</v>
      </c>
      <c r="T2" s="108" t="s">
        <v>1370</v>
      </c>
      <c r="U2" s="108" t="s">
        <v>104</v>
      </c>
      <c r="V2" s="108" t="s">
        <v>105</v>
      </c>
      <c r="W2" s="109" t="s">
        <v>1391</v>
      </c>
      <c r="X2" s="109" t="s">
        <v>1392</v>
      </c>
      <c r="Y2" s="109" t="s">
        <v>1393</v>
      </c>
      <c r="Z2" s="109" t="s">
        <v>1394</v>
      </c>
      <c r="AA2" s="109" t="s">
        <v>1395</v>
      </c>
      <c r="AB2" s="109" t="s">
        <v>1396</v>
      </c>
      <c r="AC2" s="141" t="str">
        <f>'Appendix 3 LTCF Resident Fluvax'!AE165</f>
        <v>2020-2021 Season-% Uptake-Long Term Residents</v>
      </c>
      <c r="AD2" s="141" t="str">
        <f>'Appendix 3 LTCF Resident Fluvax'!AG165</f>
        <v>Change in %Uptake-Long Term Residents-Between 2020-2021 and 2021-2022 Seasons</v>
      </c>
      <c r="AE2" s="141" t="str">
        <f>'Appendix 3 LTCF Resident Fluvax'!AJ165</f>
        <v>2020-2021 Season-% Uptake-Respite  Residents</v>
      </c>
      <c r="AF2" s="141" t="str">
        <f>'Appendix 3 LTCF Resident Fluvax'!AL165</f>
        <v>Change in %Uptake-Respite  Residents-Between 2020-2021 and 2021-2022 Seasons</v>
      </c>
    </row>
    <row r="3" spans="1:32" ht="16.5" customHeight="1" x14ac:dyDescent="0.25">
      <c r="A3" s="110">
        <f>'Appendix 1 Hospital HCW Fluvax'!E51</f>
        <v>0</v>
      </c>
      <c r="B3" s="110" t="str">
        <f>'Appendix 1 Hospital HCW Fluvax'!F51</f>
        <v>Children's Health Ireland, Total</v>
      </c>
      <c r="C3" s="112" t="str">
        <f>'Appendix 1 Hospital HCW Fluvax'!G51</f>
        <v>-</v>
      </c>
      <c r="D3" s="112" t="str">
        <f>'Appendix 1 Hospital HCW Fluvax'!H51</f>
        <v>-</v>
      </c>
      <c r="E3" s="112" t="s">
        <v>78</v>
      </c>
      <c r="F3" s="112" t="str">
        <f>'Appendix 1 Hospital HCW Fluvax'!J51</f>
        <v>-</v>
      </c>
      <c r="G3" s="142">
        <f>'Appendix 1 Hospital HCW Fluvax'!AJ51</f>
        <v>77.585315408479843</v>
      </c>
      <c r="H3" s="143" t="str">
        <f>'Appendix 1 Hospital HCW Fluvax'!AL51</f>
        <v>-</v>
      </c>
      <c r="J3" s="120">
        <f>'Appendix 2 LTCF HCW Fluvax'!J297</f>
        <v>33</v>
      </c>
      <c r="K3" s="120" t="str">
        <f>'Appendix 2 LTCF HCW Fluvax'!K297</f>
        <v>HSE</v>
      </c>
      <c r="L3" s="120" t="str">
        <f>'Appendix 2 LTCF HCW Fluvax'!L297</f>
        <v>CHO1</v>
      </c>
      <c r="M3" s="121">
        <f>'Appendix 2 LTCF HCW Fluvax'!M297</f>
        <v>1802</v>
      </c>
      <c r="N3" s="121">
        <f>'Appendix 2 LTCF HCW Fluvax'!N297</f>
        <v>873</v>
      </c>
      <c r="O3" s="113">
        <f>'Appendix 2 LTCF HCW Fluvax'!O297</f>
        <v>48.446170921198664</v>
      </c>
      <c r="P3" s="121">
        <f>'Appendix 2 LTCF HCW Fluvax'!AH297</f>
        <v>48</v>
      </c>
      <c r="Q3" s="144">
        <f>'Appendix 2 LTCF HCW Fluvax'!AV297</f>
        <v>56.423388817755018</v>
      </c>
      <c r="R3" s="144">
        <f>'Appendix 2 LTCF HCW Fluvax'!AX297</f>
        <v>-7.977217896556354</v>
      </c>
      <c r="T3" s="124">
        <f>'Appendix 3 LTCF Resident Fluvax'!K166</f>
        <v>15</v>
      </c>
      <c r="U3" s="124" t="str">
        <f>'Appendix 3 LTCF Resident Fluvax'!L166</f>
        <v>HSE</v>
      </c>
      <c r="V3" s="124" t="str">
        <f>'Appendix 3 LTCF Resident Fluvax'!M166</f>
        <v>CHO1</v>
      </c>
      <c r="W3" s="125">
        <f>'Appendix 3 LTCF Resident Fluvax'!N166</f>
        <v>220</v>
      </c>
      <c r="X3" s="125">
        <f>'Appendix 3 LTCF Resident Fluvax'!O166</f>
        <v>205</v>
      </c>
      <c r="Y3" s="114">
        <f>'Appendix 3 LTCF Resident Fluvax'!P166</f>
        <v>93.181818181818173</v>
      </c>
      <c r="Z3" s="125">
        <f>'Appendix 3 LTCF Resident Fluvax'!Q166</f>
        <v>55</v>
      </c>
      <c r="AA3" s="125">
        <f>'Appendix 3 LTCF Resident Fluvax'!R166</f>
        <v>41</v>
      </c>
      <c r="AB3" s="114">
        <f>'Appendix 3 LTCF Resident Fluvax'!S166</f>
        <v>74.545454545454547</v>
      </c>
      <c r="AC3" s="144">
        <f>'Appendix 3 LTCF Resident Fluvax'!AE166</f>
        <v>93.062200956937801</v>
      </c>
      <c r="AD3" s="144">
        <f>'Appendix 3 LTCF Resident Fluvax'!AG166</f>
        <v>0.11961722488037196</v>
      </c>
      <c r="AE3" s="144">
        <f>'Appendix 3 LTCF Resident Fluvax'!AJ166</f>
        <v>69.333333333333343</v>
      </c>
      <c r="AF3" s="144">
        <f>'Appendix 3 LTCF Resident Fluvax'!AL166</f>
        <v>5.2121212121212039</v>
      </c>
    </row>
    <row r="4" spans="1:32" x14ac:dyDescent="0.25">
      <c r="A4" s="110">
        <f>'Appendix 1 Hospital HCW Fluvax'!E52</f>
        <v>7</v>
      </c>
      <c r="B4" s="110" t="str">
        <f>'Appendix 1 Hospital HCW Fluvax'!F52</f>
        <v>Dublin Midlands (TCD), Total</v>
      </c>
      <c r="C4" s="112">
        <f>'Appendix 1 Hospital HCW Fluvax'!G52</f>
        <v>12661</v>
      </c>
      <c r="D4" s="112">
        <f>'Appendix 1 Hospital HCW Fluvax'!H52</f>
        <v>9089</v>
      </c>
      <c r="E4" s="113">
        <f>'Appendix 1 Hospital HCW Fluvax'!I52</f>
        <v>71.787378564094467</v>
      </c>
      <c r="F4" s="112">
        <f>'Appendix 1 Hospital HCW Fluvax'!J52</f>
        <v>1856</v>
      </c>
      <c r="G4" s="142">
        <f>'Appendix 1 Hospital HCW Fluvax'!AJ52</f>
        <v>72.336889977260796</v>
      </c>
      <c r="H4" s="142">
        <f>'Appendix 1 Hospital HCW Fluvax'!AL52</f>
        <v>-0.54951141316632857</v>
      </c>
      <c r="J4" s="120">
        <f>'Appendix 2 LTCF HCW Fluvax'!J298</f>
        <v>22</v>
      </c>
      <c r="K4" s="120" t="str">
        <f>'Appendix 2 LTCF HCW Fluvax'!K298</f>
        <v>HSE</v>
      </c>
      <c r="L4" s="120" t="str">
        <f>'Appendix 2 LTCF HCW Fluvax'!L298</f>
        <v>CHO2</v>
      </c>
      <c r="M4" s="121">
        <f>'Appendix 2 LTCF HCW Fluvax'!M298</f>
        <v>1464</v>
      </c>
      <c r="N4" s="121">
        <f>'Appendix 2 LTCF HCW Fluvax'!N298</f>
        <v>810</v>
      </c>
      <c r="O4" s="113">
        <f>'Appendix 2 LTCF HCW Fluvax'!O298</f>
        <v>55.327868852459019</v>
      </c>
      <c r="P4" s="121">
        <f>'Appendix 2 LTCF HCW Fluvax'!AH298</f>
        <v>51</v>
      </c>
      <c r="Q4" s="144">
        <f>'Appendix 2 LTCF HCW Fluvax'!AV298</f>
        <v>63.589743589743584</v>
      </c>
      <c r="R4" s="144">
        <f>'Appendix 2 LTCF HCW Fluvax'!AX298</f>
        <v>-8.2618747372845647</v>
      </c>
      <c r="T4" s="124">
        <f>'Appendix 3 LTCF Resident Fluvax'!K167</f>
        <v>4</v>
      </c>
      <c r="U4" s="124" t="str">
        <f>'Appendix 3 LTCF Resident Fluvax'!L167</f>
        <v>HSE</v>
      </c>
      <c r="V4" s="124" t="str">
        <f>'Appendix 3 LTCF Resident Fluvax'!M167</f>
        <v>CHO2</v>
      </c>
      <c r="W4" s="125">
        <f>'Appendix 3 LTCF Resident Fluvax'!N167</f>
        <v>87</v>
      </c>
      <c r="X4" s="125">
        <f>'Appendix 3 LTCF Resident Fluvax'!O167</f>
        <v>85</v>
      </c>
      <c r="Y4" s="114">
        <f>'Appendix 3 LTCF Resident Fluvax'!P167</f>
        <v>97.701149425287355</v>
      </c>
      <c r="Z4" s="125">
        <f>'Appendix 3 LTCF Resident Fluvax'!Q167</f>
        <v>0</v>
      </c>
      <c r="AA4" s="125">
        <f>'Appendix 3 LTCF Resident Fluvax'!R167</f>
        <v>0</v>
      </c>
      <c r="AB4" s="114" t="s">
        <v>78</v>
      </c>
      <c r="AC4" s="144">
        <f>'Appendix 3 LTCF Resident Fluvax'!AE167</f>
        <v>98.181818181818187</v>
      </c>
      <c r="AD4" s="144">
        <f>'Appendix 3 LTCF Resident Fluvax'!AG167</f>
        <v>-0.4806687565308323</v>
      </c>
      <c r="AE4" s="144" t="str">
        <f>'Appendix 3 LTCF Resident Fluvax'!AJ167</f>
        <v>-</v>
      </c>
      <c r="AF4" s="144" t="str">
        <f>'Appendix 3 LTCF Resident Fluvax'!AL167</f>
        <v>-</v>
      </c>
    </row>
    <row r="5" spans="1:32" x14ac:dyDescent="0.25">
      <c r="A5" s="110">
        <f>'Appendix 1 Hospital HCW Fluvax'!E53</f>
        <v>7</v>
      </c>
      <c r="B5" s="110" t="str">
        <f>'Appendix 1 Hospital HCW Fluvax'!F53</f>
        <v>Dublin North East (RCSI), Total</v>
      </c>
      <c r="C5" s="112">
        <f>'Appendix 1 Hospital HCW Fluvax'!G53</f>
        <v>11443</v>
      </c>
      <c r="D5" s="112">
        <f>'Appendix 1 Hospital HCW Fluvax'!H53</f>
        <v>7695</v>
      </c>
      <c r="E5" s="113">
        <f>'Appendix 1 Hospital HCW Fluvax'!I53</f>
        <v>67.246351481254919</v>
      </c>
      <c r="F5" s="112">
        <f>'Appendix 1 Hospital HCW Fluvax'!J53</f>
        <v>1741</v>
      </c>
      <c r="G5" s="142">
        <f>'Appendix 1 Hospital HCW Fluvax'!AJ53</f>
        <v>82.989310726133439</v>
      </c>
      <c r="H5" s="142">
        <f>'Appendix 1 Hospital HCW Fluvax'!AL53</f>
        <v>-15.74295924487852</v>
      </c>
      <c r="J5" s="120">
        <f>'Appendix 2 LTCF HCW Fluvax'!J299</f>
        <v>11</v>
      </c>
      <c r="K5" s="120" t="str">
        <f>'Appendix 2 LTCF HCW Fluvax'!K299</f>
        <v>HSE</v>
      </c>
      <c r="L5" s="120" t="str">
        <f>'Appendix 2 LTCF HCW Fluvax'!L299</f>
        <v>CHO3</v>
      </c>
      <c r="M5" s="121">
        <f>'Appendix 2 LTCF HCW Fluvax'!M299</f>
        <v>896</v>
      </c>
      <c r="N5" s="121">
        <f>'Appendix 2 LTCF HCW Fluvax'!N299</f>
        <v>515</v>
      </c>
      <c r="O5" s="113">
        <f>'Appendix 2 LTCF HCW Fluvax'!O299</f>
        <v>57.477678571428569</v>
      </c>
      <c r="P5" s="121">
        <f>'Appendix 2 LTCF HCW Fluvax'!AH299</f>
        <v>11</v>
      </c>
      <c r="Q5" s="144">
        <f>'Appendix 2 LTCF HCW Fluvax'!AV299</f>
        <v>75.019638648860948</v>
      </c>
      <c r="R5" s="144">
        <f>'Appendix 2 LTCF HCW Fluvax'!AX299</f>
        <v>-17.541960077432378</v>
      </c>
      <c r="T5" s="124">
        <f>'Appendix 3 LTCF Resident Fluvax'!K168</f>
        <v>6</v>
      </c>
      <c r="U5" s="124" t="str">
        <f>'Appendix 3 LTCF Resident Fluvax'!L168</f>
        <v>HSE</v>
      </c>
      <c r="V5" s="124" t="str">
        <f>'Appendix 3 LTCF Resident Fluvax'!M168</f>
        <v>CHO3</v>
      </c>
      <c r="W5" s="125">
        <f>'Appendix 3 LTCF Resident Fluvax'!N168</f>
        <v>198</v>
      </c>
      <c r="X5" s="125">
        <f>'Appendix 3 LTCF Resident Fluvax'!O168</f>
        <v>194</v>
      </c>
      <c r="Y5" s="114">
        <f>'Appendix 3 LTCF Resident Fluvax'!P168</f>
        <v>97.979797979797979</v>
      </c>
      <c r="Z5" s="125">
        <f>'Appendix 3 LTCF Resident Fluvax'!Q168</f>
        <v>3</v>
      </c>
      <c r="AA5" s="125">
        <f>'Appendix 3 LTCF Resident Fluvax'!R168</f>
        <v>3</v>
      </c>
      <c r="AB5" s="114">
        <f>'Appendix 3 LTCF Resident Fluvax'!S168</f>
        <v>100</v>
      </c>
      <c r="AC5" s="144">
        <f>'Appendix 3 LTCF Resident Fluvax'!AE168</f>
        <v>96.761133603238875</v>
      </c>
      <c r="AD5" s="144">
        <f>'Appendix 3 LTCF Resident Fluvax'!AG168</f>
        <v>1.2186643765591043</v>
      </c>
      <c r="AE5" s="144">
        <f>'Appendix 3 LTCF Resident Fluvax'!AJ168</f>
        <v>86.111111111111114</v>
      </c>
      <c r="AF5" s="144">
        <f>'Appendix 3 LTCF Resident Fluvax'!AL168</f>
        <v>13.888888888888886</v>
      </c>
    </row>
    <row r="6" spans="1:32" x14ac:dyDescent="0.25">
      <c r="A6" s="110">
        <f>'Appendix 1 Hospital HCW Fluvax'!E54</f>
        <v>11</v>
      </c>
      <c r="B6" s="110" t="str">
        <f>'Appendix 1 Hospital HCW Fluvax'!F54</f>
        <v>Ireland East (UCD),  Total</v>
      </c>
      <c r="C6" s="112">
        <f>'Appendix 1 Hospital HCW Fluvax'!G54</f>
        <v>15184</v>
      </c>
      <c r="D6" s="112">
        <f>'Appendix 1 Hospital HCW Fluvax'!H54</f>
        <v>10428</v>
      </c>
      <c r="E6" s="113">
        <f>'Appendix 1 Hospital HCW Fluvax'!I54</f>
        <v>68.67755532139094</v>
      </c>
      <c r="F6" s="112">
        <f>'Appendix 1 Hospital HCW Fluvax'!J54</f>
        <v>2218</v>
      </c>
      <c r="G6" s="142">
        <f>'Appendix 1 Hospital HCW Fluvax'!AJ54</f>
        <v>77.482181920824218</v>
      </c>
      <c r="H6" s="142">
        <f>'Appendix 1 Hospital HCW Fluvax'!AL54</f>
        <v>-8.8046265994332771</v>
      </c>
      <c r="J6" s="120">
        <f>'Appendix 2 LTCF HCW Fluvax'!J300</f>
        <v>43</v>
      </c>
      <c r="K6" s="120" t="str">
        <f>'Appendix 2 LTCF HCW Fluvax'!K300</f>
        <v>HSE</v>
      </c>
      <c r="L6" s="120" t="str">
        <f>'Appendix 2 LTCF HCW Fluvax'!L300</f>
        <v>CHO4</v>
      </c>
      <c r="M6" s="121">
        <f>'Appendix 2 LTCF HCW Fluvax'!M300</f>
        <v>3569</v>
      </c>
      <c r="N6" s="121">
        <f>'Appendix 2 LTCF HCW Fluvax'!N300</f>
        <v>2199</v>
      </c>
      <c r="O6" s="113">
        <f>'Appendix 2 LTCF HCW Fluvax'!O300</f>
        <v>61.613897450266187</v>
      </c>
      <c r="P6" s="121">
        <f>'Appendix 2 LTCF HCW Fluvax'!AH300</f>
        <v>54</v>
      </c>
      <c r="Q6" s="144">
        <f>'Appendix 2 LTCF HCW Fluvax'!AV300</f>
        <v>72.794117647058826</v>
      </c>
      <c r="R6" s="144">
        <f>'Appendix 2 LTCF HCW Fluvax'!AX300</f>
        <v>-11.180220196792639</v>
      </c>
      <c r="T6" s="124">
        <f>'Appendix 3 LTCF Resident Fluvax'!K169</f>
        <v>25</v>
      </c>
      <c r="U6" s="124" t="str">
        <f>'Appendix 3 LTCF Resident Fluvax'!L169</f>
        <v>HSE</v>
      </c>
      <c r="V6" s="124" t="str">
        <f>'Appendix 3 LTCF Resident Fluvax'!M169</f>
        <v>CHO4</v>
      </c>
      <c r="W6" s="125">
        <f>'Appendix 3 LTCF Resident Fluvax'!N169</f>
        <v>541</v>
      </c>
      <c r="X6" s="125">
        <f>'Appendix 3 LTCF Resident Fluvax'!O169</f>
        <v>516</v>
      </c>
      <c r="Y6" s="114">
        <f>'Appendix 3 LTCF Resident Fluvax'!P169</f>
        <v>95.378927911275412</v>
      </c>
      <c r="Z6" s="125">
        <f>'Appendix 3 LTCF Resident Fluvax'!Q169</f>
        <v>16</v>
      </c>
      <c r="AA6" s="125">
        <f>'Appendix 3 LTCF Resident Fluvax'!R169</f>
        <v>16</v>
      </c>
      <c r="AB6" s="114">
        <f>'Appendix 3 LTCF Resident Fluvax'!S169</f>
        <v>100</v>
      </c>
      <c r="AC6" s="144">
        <f>'Appendix 3 LTCF Resident Fluvax'!AE169</f>
        <v>92.962356792144035</v>
      </c>
      <c r="AD6" s="144">
        <f>'Appendix 3 LTCF Resident Fluvax'!AG169</f>
        <v>2.4165711191313761</v>
      </c>
      <c r="AE6" s="144">
        <f>'Appendix 3 LTCF Resident Fluvax'!AJ169</f>
        <v>59.259259259259252</v>
      </c>
      <c r="AF6" s="144">
        <f>'Appendix 3 LTCF Resident Fluvax'!AL169</f>
        <v>40.740740740740748</v>
      </c>
    </row>
    <row r="7" spans="1:32" x14ac:dyDescent="0.25">
      <c r="A7" s="110">
        <f>'Appendix 1 Hospital HCW Fluvax'!E55</f>
        <v>2</v>
      </c>
      <c r="B7" s="110" t="str">
        <f>'Appendix 1 Hospital HCW Fluvax'!F55</f>
        <v>Midwest (UL), Total</v>
      </c>
      <c r="C7" s="112">
        <f>'Appendix 1 Hospital HCW Fluvax'!G55</f>
        <v>574</v>
      </c>
      <c r="D7" s="112">
        <f>'Appendix 1 Hospital HCW Fluvax'!H55</f>
        <v>273</v>
      </c>
      <c r="E7" s="113">
        <f>'Appendix 1 Hospital HCW Fluvax'!I55</f>
        <v>47.560975609756099</v>
      </c>
      <c r="F7" s="112">
        <f>'Appendix 1 Hospital HCW Fluvax'!J55</f>
        <v>91</v>
      </c>
      <c r="G7" s="142">
        <f>'Appendix 1 Hospital HCW Fluvax'!AJ55</f>
        <v>60.084711577248896</v>
      </c>
      <c r="H7" s="142">
        <f>'Appendix 1 Hospital HCW Fluvax'!AL55</f>
        <v>-12.523735967492797</v>
      </c>
      <c r="J7" s="120">
        <f>'Appendix 2 LTCF HCW Fluvax'!J301</f>
        <v>57</v>
      </c>
      <c r="K7" s="120" t="str">
        <f>'Appendix 2 LTCF HCW Fluvax'!K301</f>
        <v>HSE</v>
      </c>
      <c r="L7" s="120" t="str">
        <f>'Appendix 2 LTCF HCW Fluvax'!L301</f>
        <v>CHO5</v>
      </c>
      <c r="M7" s="121">
        <f>'Appendix 2 LTCF HCW Fluvax'!M301</f>
        <v>2284</v>
      </c>
      <c r="N7" s="121">
        <f>'Appendix 2 LTCF HCW Fluvax'!N301</f>
        <v>1167</v>
      </c>
      <c r="O7" s="113">
        <f>'Appendix 2 LTCF HCW Fluvax'!O301</f>
        <v>51.094570928196148</v>
      </c>
      <c r="P7" s="121">
        <f>'Appendix 2 LTCF HCW Fluvax'!AH301</f>
        <v>60</v>
      </c>
      <c r="Q7" s="144">
        <f>'Appendix 2 LTCF HCW Fluvax'!AV301</f>
        <v>71.811361200428721</v>
      </c>
      <c r="R7" s="144">
        <f>'Appendix 2 LTCF HCW Fluvax'!AX301</f>
        <v>-20.716790272232572</v>
      </c>
      <c r="T7" s="124">
        <f>'Appendix 3 LTCF Resident Fluvax'!K170</f>
        <v>5</v>
      </c>
      <c r="U7" s="124" t="str">
        <f>'Appendix 3 LTCF Resident Fluvax'!L170</f>
        <v>HSE</v>
      </c>
      <c r="V7" s="124" t="str">
        <f>'Appendix 3 LTCF Resident Fluvax'!M170</f>
        <v>CHO5</v>
      </c>
      <c r="W7" s="125">
        <f>'Appendix 3 LTCF Resident Fluvax'!N170</f>
        <v>150</v>
      </c>
      <c r="X7" s="125">
        <f>'Appendix 3 LTCF Resident Fluvax'!O170</f>
        <v>149</v>
      </c>
      <c r="Y7" s="114">
        <f>'Appendix 3 LTCF Resident Fluvax'!P170</f>
        <v>99.333333333333329</v>
      </c>
      <c r="Z7" s="125">
        <f>'Appendix 3 LTCF Resident Fluvax'!Q170</f>
        <v>6</v>
      </c>
      <c r="AA7" s="125">
        <f>'Appendix 3 LTCF Resident Fluvax'!R170</f>
        <v>4</v>
      </c>
      <c r="AB7" s="114">
        <f>'Appendix 3 LTCF Resident Fluvax'!S170</f>
        <v>66.666666666666657</v>
      </c>
      <c r="AC7" s="144">
        <f>'Appendix 3 LTCF Resident Fluvax'!AE170</f>
        <v>95.375722543352609</v>
      </c>
      <c r="AD7" s="144">
        <f>'Appendix 3 LTCF Resident Fluvax'!AG170</f>
        <v>3.9576107899807198</v>
      </c>
      <c r="AE7" s="144">
        <f>'Appendix 3 LTCF Resident Fluvax'!AJ170</f>
        <v>45.238095238095241</v>
      </c>
      <c r="AF7" s="144">
        <f>'Appendix 3 LTCF Resident Fluvax'!AL170</f>
        <v>21.428571428571416</v>
      </c>
    </row>
    <row r="8" spans="1:32" x14ac:dyDescent="0.25">
      <c r="A8" s="110">
        <f>'Appendix 1 Hospital HCW Fluvax'!E56</f>
        <v>10</v>
      </c>
      <c r="B8" s="110" t="str">
        <f>'Appendix 1 Hospital HCW Fluvax'!F56</f>
        <v>South/South West (UCC), Total</v>
      </c>
      <c r="C8" s="112">
        <f>'Appendix 1 Hospital HCW Fluvax'!G56</f>
        <v>13335</v>
      </c>
      <c r="D8" s="112">
        <f>'Appendix 1 Hospital HCW Fluvax'!H56</f>
        <v>8329</v>
      </c>
      <c r="E8" s="113">
        <f>'Appendix 1 Hospital HCW Fluvax'!I56</f>
        <v>62.459692538432698</v>
      </c>
      <c r="F8" s="112">
        <f>'Appendix 1 Hospital HCW Fluvax'!J56</f>
        <v>1858</v>
      </c>
      <c r="G8" s="142">
        <f>'Appendix 1 Hospital HCW Fluvax'!AJ56</f>
        <v>70.259902927822139</v>
      </c>
      <c r="H8" s="142">
        <f>'Appendix 1 Hospital HCW Fluvax'!AL56</f>
        <v>-7.8002103893894414</v>
      </c>
      <c r="J8" s="120">
        <f>'Appendix 2 LTCF HCW Fluvax'!J302</f>
        <v>9</v>
      </c>
      <c r="K8" s="120" t="str">
        <f>'Appendix 2 LTCF HCW Fluvax'!K302</f>
        <v>HSE</v>
      </c>
      <c r="L8" s="120" t="str">
        <f>'Appendix 2 LTCF HCW Fluvax'!L302</f>
        <v>CHO6</v>
      </c>
      <c r="M8" s="121">
        <f>'Appendix 2 LTCF HCW Fluvax'!M302</f>
        <v>506</v>
      </c>
      <c r="N8" s="121">
        <f>'Appendix 2 LTCF HCW Fluvax'!N302</f>
        <v>332</v>
      </c>
      <c r="O8" s="113">
        <f>'Appendix 2 LTCF HCW Fluvax'!O302</f>
        <v>65.612648221343875</v>
      </c>
      <c r="P8" s="121">
        <f>'Appendix 2 LTCF HCW Fluvax'!AH302</f>
        <v>16</v>
      </c>
      <c r="Q8" s="144">
        <f>'Appendix 2 LTCF HCW Fluvax'!AV302</f>
        <v>64.794816414686835</v>
      </c>
      <c r="R8" s="144">
        <f>'Appendix 2 LTCF HCW Fluvax'!AX302</f>
        <v>0.81783180665703981</v>
      </c>
      <c r="T8" s="124">
        <f>'Appendix 3 LTCF Resident Fluvax'!K171</f>
        <v>3</v>
      </c>
      <c r="U8" s="124" t="str">
        <f>'Appendix 3 LTCF Resident Fluvax'!L171</f>
        <v>HSE</v>
      </c>
      <c r="V8" s="124" t="str">
        <f>'Appendix 3 LTCF Resident Fluvax'!M171</f>
        <v>CHO6</v>
      </c>
      <c r="W8" s="125">
        <f>'Appendix 3 LTCF Resident Fluvax'!N171</f>
        <v>156</v>
      </c>
      <c r="X8" s="125">
        <f>'Appendix 3 LTCF Resident Fluvax'!O171</f>
        <v>154</v>
      </c>
      <c r="Y8" s="114">
        <f>'Appendix 3 LTCF Resident Fluvax'!P171</f>
        <v>98.71794871794873</v>
      </c>
      <c r="Z8" s="125">
        <f>'Appendix 3 LTCF Resident Fluvax'!Q171</f>
        <v>0</v>
      </c>
      <c r="AA8" s="125">
        <f>'Appendix 3 LTCF Resident Fluvax'!R171</f>
        <v>0</v>
      </c>
      <c r="AB8" s="114" t="s">
        <v>78</v>
      </c>
      <c r="AC8" s="144">
        <f>'Appendix 3 LTCF Resident Fluvax'!AE171</f>
        <v>96.666666666666671</v>
      </c>
      <c r="AD8" s="144">
        <f>'Appendix 3 LTCF Resident Fluvax'!AG171</f>
        <v>2.0512820512820582</v>
      </c>
      <c r="AE8" s="144">
        <f>'Appendix 3 LTCF Resident Fluvax'!AJ171</f>
        <v>100</v>
      </c>
      <c r="AF8" s="144" t="str">
        <f>'Appendix 3 LTCF Resident Fluvax'!AL171</f>
        <v>-</v>
      </c>
    </row>
    <row r="9" spans="1:32" x14ac:dyDescent="0.25">
      <c r="A9" s="110">
        <f>'Appendix 1 Hospital HCW Fluvax'!E57</f>
        <v>6</v>
      </c>
      <c r="B9" s="110" t="str">
        <f>'Appendix 1 Hospital HCW Fluvax'!F57</f>
        <v>West/North West (Saolta UHG; NUIG), Total</v>
      </c>
      <c r="C9" s="112">
        <f>'Appendix 1 Hospital HCW Fluvax'!G57</f>
        <v>12082</v>
      </c>
      <c r="D9" s="112">
        <f>'Appendix 1 Hospital HCW Fluvax'!H57</f>
        <v>6283</v>
      </c>
      <c r="E9" s="113">
        <f>'Appendix 1 Hospital HCW Fluvax'!I57</f>
        <v>52.002979639132597</v>
      </c>
      <c r="F9" s="112">
        <f>'Appendix 1 Hospital HCW Fluvax'!J57</f>
        <v>1777</v>
      </c>
      <c r="G9" s="142">
        <f>'Appendix 1 Hospital HCW Fluvax'!AJ57</f>
        <v>55.143551435514361</v>
      </c>
      <c r="H9" s="142">
        <f>'Appendix 1 Hospital HCW Fluvax'!AL57</f>
        <v>-3.1405717963817636</v>
      </c>
      <c r="J9" s="120">
        <f>'Appendix 2 LTCF HCW Fluvax'!J303</f>
        <v>11</v>
      </c>
      <c r="K9" s="120" t="str">
        <f>'Appendix 2 LTCF HCW Fluvax'!K303</f>
        <v>HSE</v>
      </c>
      <c r="L9" s="120" t="str">
        <f>'Appendix 2 LTCF HCW Fluvax'!L303</f>
        <v>CHO7</v>
      </c>
      <c r="M9" s="121">
        <f>'Appendix 2 LTCF HCW Fluvax'!M303</f>
        <v>919</v>
      </c>
      <c r="N9" s="121">
        <f>'Appendix 2 LTCF HCW Fluvax'!N303</f>
        <v>486</v>
      </c>
      <c r="O9" s="113">
        <f>'Appendix 2 LTCF HCW Fluvax'!O303</f>
        <v>52.883569096844397</v>
      </c>
      <c r="P9" s="121">
        <f>'Appendix 2 LTCF HCW Fluvax'!AH303</f>
        <v>38</v>
      </c>
      <c r="Q9" s="144">
        <f>'Appendix 2 LTCF HCW Fluvax'!AV303</f>
        <v>67.125171939477298</v>
      </c>
      <c r="R9" s="144">
        <f>'Appendix 2 LTCF HCW Fluvax'!AX303</f>
        <v>-14.241602842632901</v>
      </c>
      <c r="T9" s="124">
        <f>'Appendix 3 LTCF Resident Fluvax'!K172</f>
        <v>11</v>
      </c>
      <c r="U9" s="124" t="str">
        <f>'Appendix 3 LTCF Resident Fluvax'!L172</f>
        <v>HSE</v>
      </c>
      <c r="V9" s="124" t="str">
        <f>'Appendix 3 LTCF Resident Fluvax'!M172</f>
        <v>CHO7</v>
      </c>
      <c r="W9" s="125">
        <f>'Appendix 3 LTCF Resident Fluvax'!N172</f>
        <v>366</v>
      </c>
      <c r="X9" s="125">
        <f>'Appendix 3 LTCF Resident Fluvax'!O172</f>
        <v>352</v>
      </c>
      <c r="Y9" s="114">
        <f>'Appendix 3 LTCF Resident Fluvax'!P172</f>
        <v>96.174863387978135</v>
      </c>
      <c r="Z9" s="125">
        <f>'Appendix 3 LTCF Resident Fluvax'!Q172</f>
        <v>26</v>
      </c>
      <c r="AA9" s="125">
        <f>'Appendix 3 LTCF Resident Fluvax'!R172</f>
        <v>16</v>
      </c>
      <c r="AB9" s="114">
        <f>'Appendix 3 LTCF Resident Fluvax'!S172</f>
        <v>61.53846153846154</v>
      </c>
      <c r="AC9" s="144">
        <f>'Appendix 3 LTCF Resident Fluvax'!AE172</f>
        <v>90.873015873015873</v>
      </c>
      <c r="AD9" s="144">
        <f>'Appendix 3 LTCF Resident Fluvax'!AG172</f>
        <v>5.3018475149622617</v>
      </c>
      <c r="AE9" s="144">
        <f>'Appendix 3 LTCF Resident Fluvax'!AJ172</f>
        <v>40</v>
      </c>
      <c r="AF9" s="144">
        <f>'Appendix 3 LTCF Resident Fluvax'!AL172</f>
        <v>21.53846153846154</v>
      </c>
    </row>
    <row r="10" spans="1:32" x14ac:dyDescent="0.25">
      <c r="A10" s="110">
        <f>'Appendix 1 Hospital HCW Fluvax'!E58</f>
        <v>1</v>
      </c>
      <c r="B10" s="110" t="str">
        <f>'Appendix 1 Hospital HCW Fluvax'!F58</f>
        <v>Other</v>
      </c>
      <c r="C10" s="112">
        <f>'Appendix 1 Hospital HCW Fluvax'!G58</f>
        <v>668</v>
      </c>
      <c r="D10" s="112">
        <f>'Appendix 1 Hospital HCW Fluvax'!H58</f>
        <v>444</v>
      </c>
      <c r="E10" s="113">
        <f>'Appendix 1 Hospital HCW Fluvax'!I58</f>
        <v>66.467065868263475</v>
      </c>
      <c r="F10" s="112">
        <f>'Appendix 1 Hospital HCW Fluvax'!J58</f>
        <v>91</v>
      </c>
      <c r="G10" s="142">
        <f>'Appendix 1 Hospital HCW Fluvax'!AJ58</f>
        <v>77.077625570776249</v>
      </c>
      <c r="H10" s="142">
        <f>'Appendix 1 Hospital HCW Fluvax'!AL58</f>
        <v>-10.610559702512774</v>
      </c>
      <c r="J10" s="120">
        <f>'Appendix 2 LTCF HCW Fluvax'!J304</f>
        <v>21</v>
      </c>
      <c r="K10" s="120" t="str">
        <f>'Appendix 2 LTCF HCW Fluvax'!K304</f>
        <v>HSE</v>
      </c>
      <c r="L10" s="120" t="str">
        <f>'Appendix 2 LTCF HCW Fluvax'!L304</f>
        <v>CHO8</v>
      </c>
      <c r="M10" s="121">
        <f>'Appendix 2 LTCF HCW Fluvax'!M304</f>
        <v>1513</v>
      </c>
      <c r="N10" s="121">
        <f>'Appendix 2 LTCF HCW Fluvax'!N304</f>
        <v>812</v>
      </c>
      <c r="O10" s="113">
        <f>'Appendix 2 LTCF HCW Fluvax'!O304</f>
        <v>53.668208856576335</v>
      </c>
      <c r="P10" s="121">
        <f>'Appendix 2 LTCF HCW Fluvax'!AH304</f>
        <v>58</v>
      </c>
      <c r="Q10" s="144">
        <f>'Appendix 2 LTCF HCW Fluvax'!AV304</f>
        <v>59.797791672209655</v>
      </c>
      <c r="R10" s="144">
        <f>'Appendix 2 LTCF HCW Fluvax'!AX304</f>
        <v>-6.1295828156333201</v>
      </c>
      <c r="T10" s="124">
        <f>'Appendix 3 LTCF Resident Fluvax'!K173</f>
        <v>14</v>
      </c>
      <c r="U10" s="124" t="str">
        <f>'Appendix 3 LTCF Resident Fluvax'!L173</f>
        <v>HSE</v>
      </c>
      <c r="V10" s="124" t="str">
        <f>'Appendix 3 LTCF Resident Fluvax'!M173</f>
        <v>CHO8</v>
      </c>
      <c r="W10" s="125">
        <f>'Appendix 3 LTCF Resident Fluvax'!N173</f>
        <v>217</v>
      </c>
      <c r="X10" s="125">
        <f>'Appendix 3 LTCF Resident Fluvax'!O173</f>
        <v>198</v>
      </c>
      <c r="Y10" s="114">
        <f>'Appendix 3 LTCF Resident Fluvax'!P173</f>
        <v>91.244239631336413</v>
      </c>
      <c r="Z10" s="125">
        <f>'Appendix 3 LTCF Resident Fluvax'!Q173</f>
        <v>16</v>
      </c>
      <c r="AA10" s="125">
        <f>'Appendix 3 LTCF Resident Fluvax'!R173</f>
        <v>16</v>
      </c>
      <c r="AB10" s="114">
        <f>'Appendix 3 LTCF Resident Fluvax'!S173</f>
        <v>100</v>
      </c>
      <c r="AC10" s="144">
        <f>'Appendix 3 LTCF Resident Fluvax'!AE173</f>
        <v>96.05263157894737</v>
      </c>
      <c r="AD10" s="144">
        <f>'Appendix 3 LTCF Resident Fluvax'!AG173</f>
        <v>-4.8083919476109571</v>
      </c>
      <c r="AE10" s="144">
        <f>'Appendix 3 LTCF Resident Fluvax'!AJ173</f>
        <v>100</v>
      </c>
      <c r="AF10" s="144">
        <f>'Appendix 3 LTCF Resident Fluvax'!AL173</f>
        <v>0</v>
      </c>
    </row>
    <row r="11" spans="1:32" x14ac:dyDescent="0.25">
      <c r="A11" s="110">
        <f>'Appendix 1 Hospital HCW Fluvax'!E59</f>
        <v>3</v>
      </c>
      <c r="B11" s="110" t="str">
        <f>'Appendix 1 Hospital HCW Fluvax'!F59</f>
        <v>Private, Total</v>
      </c>
      <c r="C11" s="112">
        <f>'Appendix 1 Hospital HCW Fluvax'!G59</f>
        <v>3210</v>
      </c>
      <c r="D11" s="112">
        <f>'Appendix 1 Hospital HCW Fluvax'!H59</f>
        <v>1754</v>
      </c>
      <c r="E11" s="113">
        <f>'Appendix 1 Hospital HCW Fluvax'!I59</f>
        <v>54.64174454828661</v>
      </c>
      <c r="F11" s="112">
        <f>'Appendix 1 Hospital HCW Fluvax'!J59</f>
        <v>470</v>
      </c>
      <c r="G11" s="142">
        <f>'Appendix 1 Hospital HCW Fluvax'!AJ59</f>
        <v>60.267505900865459</v>
      </c>
      <c r="H11" s="142">
        <f>'Appendix 1 Hospital HCW Fluvax'!AL59</f>
        <v>-5.6257613525788486</v>
      </c>
      <c r="J11" s="120">
        <f>'Appendix 2 LTCF HCW Fluvax'!J305</f>
        <v>21</v>
      </c>
      <c r="K11" s="120" t="str">
        <f>'Appendix 2 LTCF HCW Fluvax'!K305</f>
        <v>HSE</v>
      </c>
      <c r="L11" s="120" t="str">
        <f>'Appendix 2 LTCF HCW Fluvax'!L305</f>
        <v>CHO9</v>
      </c>
      <c r="M11" s="121">
        <f>'Appendix 2 LTCF HCW Fluvax'!M305</f>
        <v>1437</v>
      </c>
      <c r="N11" s="121">
        <f>'Appendix 2 LTCF HCW Fluvax'!N305</f>
        <v>754</v>
      </c>
      <c r="O11" s="113">
        <f>'Appendix 2 LTCF HCW Fluvax'!O305</f>
        <v>52.470424495476685</v>
      </c>
      <c r="P11" s="121">
        <f>'Appendix 2 LTCF HCW Fluvax'!AH305</f>
        <v>102</v>
      </c>
      <c r="Q11" s="144">
        <f>'Appendix 2 LTCF HCW Fluvax'!AV305</f>
        <v>64.066608238387374</v>
      </c>
      <c r="R11" s="144">
        <f>'Appendix 2 LTCF HCW Fluvax'!AX305</f>
        <v>-11.596183742910689</v>
      </c>
      <c r="T11" s="124">
        <f>'Appendix 3 LTCF Resident Fluvax'!K174</f>
        <v>2</v>
      </c>
      <c r="U11" s="124" t="str">
        <f>'Appendix 3 LTCF Resident Fluvax'!L174</f>
        <v>HSE</v>
      </c>
      <c r="V11" s="124" t="str">
        <f>'Appendix 3 LTCF Resident Fluvax'!M174</f>
        <v>CHO9</v>
      </c>
      <c r="W11" s="125">
        <f>'Appendix 3 LTCF Resident Fluvax'!N174</f>
        <v>170</v>
      </c>
      <c r="X11" s="125">
        <f>'Appendix 3 LTCF Resident Fluvax'!O174</f>
        <v>155</v>
      </c>
      <c r="Y11" s="114">
        <f>'Appendix 3 LTCF Resident Fluvax'!P174</f>
        <v>91.17647058823529</v>
      </c>
      <c r="Z11" s="125">
        <f>'Appendix 3 LTCF Resident Fluvax'!Q174</f>
        <v>0</v>
      </c>
      <c r="AA11" s="125">
        <f>'Appendix 3 LTCF Resident Fluvax'!R174</f>
        <v>0</v>
      </c>
      <c r="AB11" s="114" t="s">
        <v>78</v>
      </c>
      <c r="AC11" s="144">
        <f>'Appendix 3 LTCF Resident Fluvax'!AE174</f>
        <v>90.954773869346738</v>
      </c>
      <c r="AD11" s="144">
        <f>'Appendix 3 LTCF Resident Fluvax'!AG174</f>
        <v>0.22169671888855191</v>
      </c>
      <c r="AE11" s="144">
        <f>'Appendix 3 LTCF Resident Fluvax'!AJ174</f>
        <v>10.256410256410255</v>
      </c>
      <c r="AF11" s="144" t="str">
        <f>'Appendix 3 LTCF Resident Fluvax'!AL174</f>
        <v>-</v>
      </c>
    </row>
    <row r="12" spans="1:32" x14ac:dyDescent="0.25">
      <c r="A12" s="110">
        <f>'Appendix 1 Hospital HCW Fluvax'!E60</f>
        <v>44</v>
      </c>
      <c r="B12" s="110" t="str">
        <f>'Appendix 1 Hospital HCW Fluvax'!F60</f>
        <v>Total excl private</v>
      </c>
      <c r="C12" s="112">
        <f>'Appendix 1 Hospital HCW Fluvax'!G60</f>
        <v>65947</v>
      </c>
      <c r="D12" s="112">
        <f>'Appendix 1 Hospital HCW Fluvax'!H60</f>
        <v>42541</v>
      </c>
      <c r="E12" s="113">
        <f>'Appendix 1 Hospital HCW Fluvax'!I60</f>
        <v>64.507862374330898</v>
      </c>
      <c r="F12" s="112">
        <f>'Appendix 1 Hospital HCW Fluvax'!J60</f>
        <v>9632</v>
      </c>
      <c r="G12" s="142">
        <f>'Appendix 1 Hospital HCW Fluvax'!AJ60</f>
        <v>71.421658625450092</v>
      </c>
      <c r="H12" s="142">
        <f>'Appendix 1 Hospital HCW Fluvax'!AL60</f>
        <v>-6.9137962511191944</v>
      </c>
      <c r="J12" s="122">
        <f>'Appendix 2 LTCF HCW Fluvax'!J306</f>
        <v>214</v>
      </c>
      <c r="K12" s="122" t="str">
        <f>'Appendix 2 LTCF HCW Fluvax'!K306</f>
        <v>HSE Total</v>
      </c>
      <c r="L12" s="122" t="str">
        <f>'Appendix 2 LTCF HCW Fluvax'!L306</f>
        <v>HSE Total</v>
      </c>
      <c r="M12" s="123">
        <f>'Appendix 2 LTCF HCW Fluvax'!M306</f>
        <v>14390</v>
      </c>
      <c r="N12" s="123">
        <f>'Appendix 2 LTCF HCW Fluvax'!N306</f>
        <v>7948</v>
      </c>
      <c r="O12" s="116">
        <f>'Appendix 2 LTCF HCW Fluvax'!O306</f>
        <v>55.23280055594163</v>
      </c>
      <c r="P12" s="123">
        <f>'Appendix 2 LTCF HCW Fluvax'!AH306</f>
        <v>438</v>
      </c>
      <c r="Q12" s="145">
        <f>'Appendix 2 LTCF HCW Fluvax'!AV306</f>
        <v>66.3495205874097</v>
      </c>
      <c r="R12" s="144">
        <f>'Appendix 2 LTCF HCW Fluvax'!AX306</f>
        <v>-11.11672003146807</v>
      </c>
      <c r="T12" s="126">
        <f>'Appendix 3 LTCF Resident Fluvax'!K175</f>
        <v>85</v>
      </c>
      <c r="U12" s="126" t="str">
        <f>'Appendix 3 LTCF Resident Fluvax'!L175</f>
        <v>HSE Total</v>
      </c>
      <c r="V12" s="126" t="str">
        <f>'Appendix 3 LTCF Resident Fluvax'!M175</f>
        <v>Total</v>
      </c>
      <c r="W12" s="127">
        <f>'Appendix 3 LTCF Resident Fluvax'!N175</f>
        <v>2105</v>
      </c>
      <c r="X12" s="127">
        <f>'Appendix 3 LTCF Resident Fluvax'!O175</f>
        <v>2008</v>
      </c>
      <c r="Y12" s="117">
        <f>'Appendix 3 LTCF Resident Fluvax'!P175</f>
        <v>95.39192399049881</v>
      </c>
      <c r="Z12" s="127">
        <f>'Appendix 3 LTCF Resident Fluvax'!Q175</f>
        <v>122</v>
      </c>
      <c r="AA12" s="127">
        <f>'Appendix 3 LTCF Resident Fluvax'!R175</f>
        <v>96</v>
      </c>
      <c r="AB12" s="117">
        <f>'Appendix 3 LTCF Resident Fluvax'!S175</f>
        <v>78.688524590163937</v>
      </c>
      <c r="AC12" s="145">
        <f>'Appendix 3 LTCF Resident Fluvax'!AE175</f>
        <v>93.552036199095028</v>
      </c>
      <c r="AD12" s="145">
        <f>'Appendix 3 LTCF Resident Fluvax'!AG175</f>
        <v>1.8398877914037826</v>
      </c>
      <c r="AE12" s="145">
        <f>'Appendix 3 LTCF Resident Fluvax'!AJ175</f>
        <v>56.2992125984252</v>
      </c>
      <c r="AF12" s="145">
        <f>'Appendix 3 LTCF Resident Fluvax'!AL175</f>
        <v>22.389311991738737</v>
      </c>
    </row>
    <row r="13" spans="1:32" ht="15.75" customHeight="1" x14ac:dyDescent="0.25">
      <c r="A13" s="110">
        <f>'Appendix 1 Hospital HCW Fluvax'!E61</f>
        <v>47</v>
      </c>
      <c r="B13" s="110" t="str">
        <f>'Appendix 1 Hospital HCW Fluvax'!F61</f>
        <v>Total incl private</v>
      </c>
      <c r="C13" s="112">
        <f>'Appendix 1 Hospital HCW Fluvax'!G61</f>
        <v>69157</v>
      </c>
      <c r="D13" s="112">
        <f>'Appendix 1 Hospital HCW Fluvax'!H61</f>
        <v>44295</v>
      </c>
      <c r="E13" s="113">
        <f>'Appendix 1 Hospital HCW Fluvax'!I61</f>
        <v>64.049915409864511</v>
      </c>
      <c r="F13" s="112">
        <f>'Appendix 1 Hospital HCW Fluvax'!J61</f>
        <v>10102</v>
      </c>
      <c r="G13" s="142">
        <f>'Appendix 1 Hospital HCW Fluvax'!AJ61</f>
        <v>71.03220932628254</v>
      </c>
      <c r="H13" s="142">
        <f>'Appendix 1 Hospital HCW Fluvax'!AL61</f>
        <v>-6.9822939164180298</v>
      </c>
      <c r="J13" s="120">
        <f>'Appendix 2 LTCF HCW Fluvax'!J307</f>
        <v>4</v>
      </c>
      <c r="K13" s="120" t="str">
        <f>'Appendix 2 LTCF HCW Fluvax'!K307</f>
        <v>Non-HSE/Private</v>
      </c>
      <c r="L13" s="120" t="str">
        <f>'Appendix 2 LTCF HCW Fluvax'!L307</f>
        <v>CHO1</v>
      </c>
      <c r="M13" s="121">
        <f>'Appendix 2 LTCF HCW Fluvax'!M307</f>
        <v>194</v>
      </c>
      <c r="N13" s="121">
        <f>'Appendix 2 LTCF HCW Fluvax'!N307</f>
        <v>120</v>
      </c>
      <c r="O13" s="113">
        <f>'Appendix 2 LTCF HCW Fluvax'!O307</f>
        <v>61.855670103092784</v>
      </c>
      <c r="P13" s="121">
        <f>'Appendix 2 LTCF HCW Fluvax'!AH307</f>
        <v>10</v>
      </c>
      <c r="Q13" s="144">
        <f>'Appendix 2 LTCF HCW Fluvax'!AV307</f>
        <v>49.7841726618705</v>
      </c>
      <c r="R13" s="144">
        <f>'Appendix 2 LTCF HCW Fluvax'!AX307</f>
        <v>12.071497441222284</v>
      </c>
      <c r="T13" s="124">
        <f>'Appendix 3 LTCF Resident Fluvax'!K176</f>
        <v>2</v>
      </c>
      <c r="U13" s="124" t="str">
        <f>'Appendix 3 LTCF Resident Fluvax'!L176</f>
        <v>Non-HSE/Private</v>
      </c>
      <c r="V13" s="124" t="str">
        <f>'Appendix 3 LTCF Resident Fluvax'!M176</f>
        <v>CHO1</v>
      </c>
      <c r="W13" s="125">
        <f>'Appendix 3 LTCF Resident Fluvax'!N176</f>
        <v>53</v>
      </c>
      <c r="X13" s="125">
        <f>'Appendix 3 LTCF Resident Fluvax'!O176</f>
        <v>52</v>
      </c>
      <c r="Y13" s="114">
        <f>'Appendix 3 LTCF Resident Fluvax'!P176</f>
        <v>98.113207547169807</v>
      </c>
      <c r="Z13" s="125">
        <f>'Appendix 3 LTCF Resident Fluvax'!Q176</f>
        <v>1</v>
      </c>
      <c r="AA13" s="125">
        <f>'Appendix 3 LTCF Resident Fluvax'!R176</f>
        <v>1</v>
      </c>
      <c r="AB13" s="114">
        <f>'Appendix 3 LTCF Resident Fluvax'!S176</f>
        <v>100</v>
      </c>
      <c r="AC13" s="144">
        <f>'Appendix 3 LTCF Resident Fluvax'!AE176</f>
        <v>88.498402555910545</v>
      </c>
      <c r="AD13" s="144">
        <f>'Appendix 3 LTCF Resident Fluvax'!AG176</f>
        <v>9.6148049912592626</v>
      </c>
      <c r="AE13" s="144">
        <f>'Appendix 3 LTCF Resident Fluvax'!AJ176</f>
        <v>98.333333333333329</v>
      </c>
      <c r="AF13" s="144">
        <f>'Appendix 3 LTCF Resident Fluvax'!AL176</f>
        <v>1.6666666666666714</v>
      </c>
    </row>
    <row r="14" spans="1:32" ht="15.75" customHeight="1" x14ac:dyDescent="0.25">
      <c r="J14" s="120">
        <f>'Appendix 2 LTCF HCW Fluvax'!J308</f>
        <v>3</v>
      </c>
      <c r="K14" s="120" t="str">
        <f>'Appendix 2 LTCF HCW Fluvax'!K308</f>
        <v>Non-HSE/Private</v>
      </c>
      <c r="L14" s="120" t="str">
        <f>'Appendix 2 LTCF HCW Fluvax'!L308</f>
        <v>CHO2</v>
      </c>
      <c r="M14" s="121">
        <f>'Appendix 2 LTCF HCW Fluvax'!M308</f>
        <v>176</v>
      </c>
      <c r="N14" s="121">
        <f>'Appendix 2 LTCF HCW Fluvax'!N308</f>
        <v>104</v>
      </c>
      <c r="O14" s="113">
        <f>'Appendix 2 LTCF HCW Fluvax'!O308</f>
        <v>59.090909090909093</v>
      </c>
      <c r="P14" s="121">
        <f>'Appendix 2 LTCF HCW Fluvax'!AH308</f>
        <v>0</v>
      </c>
      <c r="Q14" s="144">
        <f>'Appendix 2 LTCF HCW Fluvax'!AV308</f>
        <v>60.404040404040401</v>
      </c>
      <c r="R14" s="144">
        <f>'Appendix 2 LTCF HCW Fluvax'!AX308</f>
        <v>-1.3131313131313078</v>
      </c>
      <c r="T14" s="124">
        <f>'Appendix 3 LTCF Resident Fluvax'!K177</f>
        <v>5</v>
      </c>
      <c r="U14" s="124" t="str">
        <f>'Appendix 3 LTCF Resident Fluvax'!L177</f>
        <v>Non-HSE/Private</v>
      </c>
      <c r="V14" s="124" t="str">
        <f>'Appendix 3 LTCF Resident Fluvax'!M177</f>
        <v>CHO2</v>
      </c>
      <c r="W14" s="125">
        <f>'Appendix 3 LTCF Resident Fluvax'!N177</f>
        <v>143</v>
      </c>
      <c r="X14" s="125">
        <f>'Appendix 3 LTCF Resident Fluvax'!O177</f>
        <v>135</v>
      </c>
      <c r="Y14" s="114">
        <f>'Appendix 3 LTCF Resident Fluvax'!P177</f>
        <v>94.4055944055944</v>
      </c>
      <c r="Z14" s="125">
        <f>'Appendix 3 LTCF Resident Fluvax'!Q177</f>
        <v>8</v>
      </c>
      <c r="AA14" s="125">
        <f>'Appendix 3 LTCF Resident Fluvax'!R177</f>
        <v>5</v>
      </c>
      <c r="AB14" s="114">
        <f>'Appendix 3 LTCF Resident Fluvax'!S177</f>
        <v>62.5</v>
      </c>
      <c r="AC14" s="144">
        <f>'Appendix 3 LTCF Resident Fluvax'!AE177</f>
        <v>94.865525672371646</v>
      </c>
      <c r="AD14" s="144">
        <f>'Appendix 3 LTCF Resident Fluvax'!AG177</f>
        <v>-0.45993126677724661</v>
      </c>
      <c r="AE14" s="144">
        <f>'Appendix 3 LTCF Resident Fluvax'!AJ177</f>
        <v>95.238095238095227</v>
      </c>
      <c r="AF14" s="144">
        <f>'Appendix 3 LTCF Resident Fluvax'!AL177</f>
        <v>-32.738095238095227</v>
      </c>
    </row>
    <row r="15" spans="1:32" ht="15.75" customHeight="1" x14ac:dyDescent="0.25">
      <c r="J15" s="120">
        <f>'Appendix 2 LTCF HCW Fluvax'!J309</f>
        <v>11</v>
      </c>
      <c r="K15" s="120" t="str">
        <f>'Appendix 2 LTCF HCW Fluvax'!K309</f>
        <v>Non-HSE/Private</v>
      </c>
      <c r="L15" s="120" t="str">
        <f>'Appendix 2 LTCF HCW Fluvax'!L309</f>
        <v>CHO3</v>
      </c>
      <c r="M15" s="121">
        <f>'Appendix 2 LTCF HCW Fluvax'!M309</f>
        <v>941</v>
      </c>
      <c r="N15" s="121">
        <f>'Appendix 2 LTCF HCW Fluvax'!N309</f>
        <v>455</v>
      </c>
      <c r="O15" s="113">
        <f>'Appendix 2 LTCF HCW Fluvax'!O309</f>
        <v>48.352816153028691</v>
      </c>
      <c r="P15" s="121">
        <f>'Appendix 2 LTCF HCW Fluvax'!AH309</f>
        <v>2</v>
      </c>
      <c r="Q15" s="144">
        <f>'Appendix 2 LTCF HCW Fluvax'!AV309</f>
        <v>45.5026455026455</v>
      </c>
      <c r="R15" s="144">
        <f>'Appendix 2 LTCF HCW Fluvax'!AX309</f>
        <v>2.8501706503831912</v>
      </c>
      <c r="T15" s="124">
        <f>'Appendix 3 LTCF Resident Fluvax'!K178</f>
        <v>7</v>
      </c>
      <c r="U15" s="124" t="str">
        <f>'Appendix 3 LTCF Resident Fluvax'!L178</f>
        <v>Non-HSE/Private</v>
      </c>
      <c r="V15" s="124" t="str">
        <f>'Appendix 3 LTCF Resident Fluvax'!M178</f>
        <v>CHO3</v>
      </c>
      <c r="W15" s="125">
        <f>'Appendix 3 LTCF Resident Fluvax'!N178</f>
        <v>146</v>
      </c>
      <c r="X15" s="125">
        <f>'Appendix 3 LTCF Resident Fluvax'!O178</f>
        <v>146</v>
      </c>
      <c r="Y15" s="114">
        <f>'Appendix 3 LTCF Resident Fluvax'!P178</f>
        <v>100</v>
      </c>
      <c r="Z15" s="125">
        <f>'Appendix 3 LTCF Resident Fluvax'!Q178</f>
        <v>23</v>
      </c>
      <c r="AA15" s="125">
        <f>'Appendix 3 LTCF Resident Fluvax'!R178</f>
        <v>23</v>
      </c>
      <c r="AB15" s="114">
        <f>'Appendix 3 LTCF Resident Fluvax'!S178</f>
        <v>100</v>
      </c>
      <c r="AC15" s="144">
        <f>'Appendix 3 LTCF Resident Fluvax'!AE178</f>
        <v>91.739130434782609</v>
      </c>
      <c r="AD15" s="144">
        <f>'Appendix 3 LTCF Resident Fluvax'!AG178</f>
        <v>8.2608695652173907</v>
      </c>
      <c r="AE15" s="144">
        <f>'Appendix 3 LTCF Resident Fluvax'!AJ178</f>
        <v>48.275862068965516</v>
      </c>
      <c r="AF15" s="144">
        <f>'Appendix 3 LTCF Resident Fluvax'!AL178</f>
        <v>51.724137931034484</v>
      </c>
    </row>
    <row r="16" spans="1:32" ht="15.75" customHeight="1" x14ac:dyDescent="0.25">
      <c r="J16" s="120">
        <f>'Appendix 2 LTCF HCW Fluvax'!J310</f>
        <v>12</v>
      </c>
      <c r="K16" s="120" t="str">
        <f>'Appendix 2 LTCF HCW Fluvax'!K310</f>
        <v>Non-HSE/Private</v>
      </c>
      <c r="L16" s="120" t="str">
        <f>'Appendix 2 LTCF HCW Fluvax'!L310</f>
        <v>CHO4</v>
      </c>
      <c r="M16" s="121">
        <f>'Appendix 2 LTCF HCW Fluvax'!M310</f>
        <v>1474</v>
      </c>
      <c r="N16" s="121">
        <f>'Appendix 2 LTCF HCW Fluvax'!N310</f>
        <v>869</v>
      </c>
      <c r="O16" s="113">
        <f>'Appendix 2 LTCF HCW Fluvax'!O310</f>
        <v>58.955223880597018</v>
      </c>
      <c r="P16" s="121">
        <f>'Appendix 2 LTCF HCW Fluvax'!AH310</f>
        <v>14</v>
      </c>
      <c r="Q16" s="144">
        <f>'Appendix 2 LTCF HCW Fluvax'!AV310</f>
        <v>62.253715865883166</v>
      </c>
      <c r="R16" s="144">
        <f>'Appendix 2 LTCF HCW Fluvax'!AX310</f>
        <v>-3.2984919852861481</v>
      </c>
      <c r="T16" s="124">
        <f>'Appendix 3 LTCF Resident Fluvax'!K179</f>
        <v>17</v>
      </c>
      <c r="U16" s="124" t="str">
        <f>'Appendix 3 LTCF Resident Fluvax'!L179</f>
        <v>Non-HSE/Private</v>
      </c>
      <c r="V16" s="124" t="str">
        <f>'Appendix 3 LTCF Resident Fluvax'!M179</f>
        <v>CHO4</v>
      </c>
      <c r="W16" s="125">
        <f>'Appendix 3 LTCF Resident Fluvax'!N179</f>
        <v>614</v>
      </c>
      <c r="X16" s="125">
        <f>'Appendix 3 LTCF Resident Fluvax'!O179</f>
        <v>598</v>
      </c>
      <c r="Y16" s="114">
        <f>'Appendix 3 LTCF Resident Fluvax'!P179</f>
        <v>97.394136807817588</v>
      </c>
      <c r="Z16" s="125">
        <f>'Appendix 3 LTCF Resident Fluvax'!Q179</f>
        <v>54</v>
      </c>
      <c r="AA16" s="125">
        <f>'Appendix 3 LTCF Resident Fluvax'!R179</f>
        <v>45</v>
      </c>
      <c r="AB16" s="114">
        <f>'Appendix 3 LTCF Resident Fluvax'!S179</f>
        <v>83.333333333333343</v>
      </c>
      <c r="AC16" s="144">
        <f>'Appendix 3 LTCF Resident Fluvax'!AE179</f>
        <v>92.900302114803623</v>
      </c>
      <c r="AD16" s="144">
        <f>'Appendix 3 LTCF Resident Fluvax'!AG179</f>
        <v>4.4938346930139659</v>
      </c>
      <c r="AE16" s="144">
        <f>'Appendix 3 LTCF Resident Fluvax'!AJ179</f>
        <v>22.222222222222221</v>
      </c>
      <c r="AF16" s="144">
        <f>'Appendix 3 LTCF Resident Fluvax'!AL179</f>
        <v>61.111111111111121</v>
      </c>
    </row>
    <row r="17" spans="10:32" ht="15.75" customHeight="1" x14ac:dyDescent="0.25">
      <c r="J17" s="120">
        <f>'Appendix 2 LTCF HCW Fluvax'!J311</f>
        <v>17</v>
      </c>
      <c r="K17" s="120" t="str">
        <f>'Appendix 2 LTCF HCW Fluvax'!K311</f>
        <v>Non-HSE/Private</v>
      </c>
      <c r="L17" s="120" t="str">
        <f>'Appendix 2 LTCF HCW Fluvax'!L311</f>
        <v>CHO5</v>
      </c>
      <c r="M17" s="121">
        <f>'Appendix 2 LTCF HCW Fluvax'!M311</f>
        <v>689</v>
      </c>
      <c r="N17" s="121">
        <f>'Appendix 2 LTCF HCW Fluvax'!N311</f>
        <v>472</v>
      </c>
      <c r="O17" s="113">
        <f>'Appendix 2 LTCF HCW Fluvax'!O311</f>
        <v>68.505079825834542</v>
      </c>
      <c r="P17" s="121">
        <f>'Appendix 2 LTCF HCW Fluvax'!AH311</f>
        <v>55</v>
      </c>
      <c r="Q17" s="144">
        <f>'Appendix 2 LTCF HCW Fluvax'!AV311</f>
        <v>64.468864468864467</v>
      </c>
      <c r="R17" s="144">
        <f>'Appendix 2 LTCF HCW Fluvax'!AX311</f>
        <v>4.0362153569700752</v>
      </c>
      <c r="T17" s="124">
        <f>'Appendix 3 LTCF Resident Fluvax'!K180</f>
        <v>8</v>
      </c>
      <c r="U17" s="124" t="str">
        <f>'Appendix 3 LTCF Resident Fluvax'!L180</f>
        <v>Non-HSE/Private</v>
      </c>
      <c r="V17" s="124" t="str">
        <f>'Appendix 3 LTCF Resident Fluvax'!M180</f>
        <v>CHO5</v>
      </c>
      <c r="W17" s="125">
        <f>'Appendix 3 LTCF Resident Fluvax'!N180</f>
        <v>250</v>
      </c>
      <c r="X17" s="125">
        <f>'Appendix 3 LTCF Resident Fluvax'!O180</f>
        <v>238</v>
      </c>
      <c r="Y17" s="114">
        <f>'Appendix 3 LTCF Resident Fluvax'!P180</f>
        <v>95.199999999999989</v>
      </c>
      <c r="Z17" s="125">
        <f>'Appendix 3 LTCF Resident Fluvax'!Q180</f>
        <v>54</v>
      </c>
      <c r="AA17" s="125">
        <f>'Appendix 3 LTCF Resident Fluvax'!R180</f>
        <v>51</v>
      </c>
      <c r="AB17" s="114">
        <f>'Appendix 3 LTCF Resident Fluvax'!S180</f>
        <v>94.444444444444443</v>
      </c>
      <c r="AC17" s="144">
        <f>'Appendix 3 LTCF Resident Fluvax'!AE180</f>
        <v>92.376681614349778</v>
      </c>
      <c r="AD17" s="144">
        <f>'Appendix 3 LTCF Resident Fluvax'!AG180</f>
        <v>2.8233183856502109</v>
      </c>
      <c r="AE17" s="144">
        <f>'Appendix 3 LTCF Resident Fluvax'!AJ180</f>
        <v>100</v>
      </c>
      <c r="AF17" s="144">
        <f>'Appendix 3 LTCF Resident Fluvax'!AL180</f>
        <v>-5.5555555555555571</v>
      </c>
    </row>
    <row r="18" spans="10:32" ht="15.75" customHeight="1" x14ac:dyDescent="0.25">
      <c r="J18" s="120">
        <f>'Appendix 2 LTCF HCW Fluvax'!J312</f>
        <v>20</v>
      </c>
      <c r="K18" s="120" t="str">
        <f>'Appendix 2 LTCF HCW Fluvax'!K312</f>
        <v>Non-HSE/Private</v>
      </c>
      <c r="L18" s="120" t="str">
        <f>'Appendix 2 LTCF HCW Fluvax'!L312</f>
        <v>CHO6</v>
      </c>
      <c r="M18" s="121">
        <f>'Appendix 2 LTCF HCW Fluvax'!M312</f>
        <v>1489</v>
      </c>
      <c r="N18" s="121">
        <f>'Appendix 2 LTCF HCW Fluvax'!N312</f>
        <v>451</v>
      </c>
      <c r="O18" s="113">
        <f>'Appendix 2 LTCF HCW Fluvax'!O312</f>
        <v>30.288784419073206</v>
      </c>
      <c r="P18" s="121">
        <f>'Appendix 2 LTCF HCW Fluvax'!AH312</f>
        <v>17</v>
      </c>
      <c r="Q18" s="144">
        <f>'Appendix 2 LTCF HCW Fluvax'!AV312</f>
        <v>59.892787524366476</v>
      </c>
      <c r="R18" s="144">
        <f>'Appendix 2 LTCF HCW Fluvax'!AX312</f>
        <v>-29.60400310529327</v>
      </c>
      <c r="T18" s="124">
        <f>'Appendix 3 LTCF Resident Fluvax'!K181</f>
        <v>10</v>
      </c>
      <c r="U18" s="124" t="str">
        <f>'Appendix 3 LTCF Resident Fluvax'!L181</f>
        <v>Non-HSE/Private</v>
      </c>
      <c r="V18" s="124" t="str">
        <f>'Appendix 3 LTCF Resident Fluvax'!M181</f>
        <v>CHO6</v>
      </c>
      <c r="W18" s="125">
        <f>'Appendix 3 LTCF Resident Fluvax'!N181</f>
        <v>358</v>
      </c>
      <c r="X18" s="125">
        <f>'Appendix 3 LTCF Resident Fluvax'!O181</f>
        <v>351</v>
      </c>
      <c r="Y18" s="114">
        <f>'Appendix 3 LTCF Resident Fluvax'!P181</f>
        <v>98.044692737430168</v>
      </c>
      <c r="Z18" s="125">
        <f>'Appendix 3 LTCF Resident Fluvax'!Q181</f>
        <v>1</v>
      </c>
      <c r="AA18" s="125">
        <f>'Appendix 3 LTCF Resident Fluvax'!R181</f>
        <v>1</v>
      </c>
      <c r="AB18" s="114">
        <f>'Appendix 3 LTCF Resident Fluvax'!S181</f>
        <v>100</v>
      </c>
      <c r="AC18" s="144">
        <f>'Appendix 3 LTCF Resident Fluvax'!AE181</f>
        <v>95.630252100840337</v>
      </c>
      <c r="AD18" s="144">
        <f>'Appendix 3 LTCF Resident Fluvax'!AG181</f>
        <v>2.4144406365898305</v>
      </c>
      <c r="AE18" s="144">
        <f>'Appendix 3 LTCF Resident Fluvax'!AJ181</f>
        <v>38.620689655172413</v>
      </c>
      <c r="AF18" s="144">
        <f>'Appendix 3 LTCF Resident Fluvax'!AL181</f>
        <v>61.379310344827587</v>
      </c>
    </row>
    <row r="19" spans="10:32" ht="15.75" customHeight="1" x14ac:dyDescent="0.25">
      <c r="J19" s="120">
        <f>'Appendix 2 LTCF HCW Fluvax'!J313</f>
        <v>8</v>
      </c>
      <c r="K19" s="120" t="str">
        <f>'Appendix 2 LTCF HCW Fluvax'!K313</f>
        <v>Non-HSE/Private</v>
      </c>
      <c r="L19" s="120" t="str">
        <f>'Appendix 2 LTCF HCW Fluvax'!L313</f>
        <v>CHO7</v>
      </c>
      <c r="M19" s="121">
        <f>'Appendix 2 LTCF HCW Fluvax'!M313</f>
        <v>1145</v>
      </c>
      <c r="N19" s="121">
        <f>'Appendix 2 LTCF HCW Fluvax'!N313</f>
        <v>703</v>
      </c>
      <c r="O19" s="113">
        <f>'Appendix 2 LTCF HCW Fluvax'!O313</f>
        <v>61.397379912663752</v>
      </c>
      <c r="P19" s="121">
        <f>'Appendix 2 LTCF HCW Fluvax'!AH313</f>
        <v>7</v>
      </c>
      <c r="Q19" s="144">
        <f>'Appendix 2 LTCF HCW Fluvax'!AV313</f>
        <v>74.926586853399584</v>
      </c>
      <c r="R19" s="144">
        <f>'Appendix 2 LTCF HCW Fluvax'!AX313</f>
        <v>-13.529206940735833</v>
      </c>
      <c r="T19" s="124">
        <f>'Appendix 3 LTCF Resident Fluvax'!K182</f>
        <v>6</v>
      </c>
      <c r="U19" s="124" t="str">
        <f>'Appendix 3 LTCF Resident Fluvax'!L182</f>
        <v>Non-HSE/Private</v>
      </c>
      <c r="V19" s="124" t="str">
        <f>'Appendix 3 LTCF Resident Fluvax'!M182</f>
        <v>CHO7</v>
      </c>
      <c r="W19" s="125">
        <f>'Appendix 3 LTCF Resident Fluvax'!N182</f>
        <v>433</v>
      </c>
      <c r="X19" s="125">
        <f>'Appendix 3 LTCF Resident Fluvax'!O182</f>
        <v>299</v>
      </c>
      <c r="Y19" s="114">
        <f>'Appendix 3 LTCF Resident Fluvax'!P182</f>
        <v>69.053117782909936</v>
      </c>
      <c r="Z19" s="125">
        <f>'Appendix 3 LTCF Resident Fluvax'!Q182</f>
        <v>4</v>
      </c>
      <c r="AA19" s="125">
        <f>'Appendix 3 LTCF Resident Fluvax'!R182</f>
        <v>0</v>
      </c>
      <c r="AB19" s="114">
        <f>'Appendix 3 LTCF Resident Fluvax'!S182</f>
        <v>0</v>
      </c>
      <c r="AC19" s="144">
        <f>'Appendix 3 LTCF Resident Fluvax'!AE182</f>
        <v>92.477876106194685</v>
      </c>
      <c r="AD19" s="144">
        <f>'Appendix 3 LTCF Resident Fluvax'!AG182</f>
        <v>-23.424758323284749</v>
      </c>
      <c r="AE19" s="144" t="str">
        <f>'Appendix 3 LTCF Resident Fluvax'!AJ182</f>
        <v>-</v>
      </c>
      <c r="AF19" s="144" t="str">
        <f>'Appendix 3 LTCF Resident Fluvax'!AL182</f>
        <v>-</v>
      </c>
    </row>
    <row r="20" spans="10:32" ht="15.75" customHeight="1" x14ac:dyDescent="0.25">
      <c r="J20" s="120">
        <f>'Appendix 2 LTCF HCW Fluvax'!J314</f>
        <v>8</v>
      </c>
      <c r="K20" s="120" t="str">
        <f>'Appendix 2 LTCF HCW Fluvax'!K314</f>
        <v>Non-HSE/Private</v>
      </c>
      <c r="L20" s="120" t="str">
        <f>'Appendix 2 LTCF HCW Fluvax'!L314</f>
        <v>CHO8</v>
      </c>
      <c r="M20" s="121">
        <f>'Appendix 2 LTCF HCW Fluvax'!M314</f>
        <v>385</v>
      </c>
      <c r="N20" s="121">
        <f>'Appendix 2 LTCF HCW Fluvax'!N314</f>
        <v>294</v>
      </c>
      <c r="O20" s="113">
        <f>'Appendix 2 LTCF HCW Fluvax'!O314</f>
        <v>76.363636363636374</v>
      </c>
      <c r="P20" s="121">
        <f>'Appendix 2 LTCF HCW Fluvax'!AH314</f>
        <v>4</v>
      </c>
      <c r="Q20" s="144">
        <f>'Appendix 2 LTCF HCW Fluvax'!AV314</f>
        <v>56.218905472636813</v>
      </c>
      <c r="R20" s="144">
        <f>'Appendix 2 LTCF HCW Fluvax'!AX314</f>
        <v>20.144730890999561</v>
      </c>
      <c r="T20" s="124">
        <f>'Appendix 3 LTCF Resident Fluvax'!K183</f>
        <v>11</v>
      </c>
      <c r="U20" s="124" t="str">
        <f>'Appendix 3 LTCF Resident Fluvax'!L183</f>
        <v>Non-HSE/Private</v>
      </c>
      <c r="V20" s="124" t="str">
        <f>'Appendix 3 LTCF Resident Fluvax'!M183</f>
        <v>CHO8</v>
      </c>
      <c r="W20" s="125">
        <f>'Appendix 3 LTCF Resident Fluvax'!N183</f>
        <v>317</v>
      </c>
      <c r="X20" s="125">
        <f>'Appendix 3 LTCF Resident Fluvax'!O183</f>
        <v>306</v>
      </c>
      <c r="Y20" s="114">
        <f>'Appendix 3 LTCF Resident Fluvax'!P183</f>
        <v>96.529968454258679</v>
      </c>
      <c r="Z20" s="125">
        <f>'Appendix 3 LTCF Resident Fluvax'!Q183</f>
        <v>8</v>
      </c>
      <c r="AA20" s="125">
        <f>'Appendix 3 LTCF Resident Fluvax'!R183</f>
        <v>5</v>
      </c>
      <c r="AB20" s="114">
        <f>'Appendix 3 LTCF Resident Fluvax'!S183</f>
        <v>62.5</v>
      </c>
      <c r="AC20" s="144">
        <f>'Appendix 3 LTCF Resident Fluvax'!AE183</f>
        <v>93.098958333333343</v>
      </c>
      <c r="AD20" s="144">
        <f>'Appendix 3 LTCF Resident Fluvax'!AG183</f>
        <v>3.4310101209253361</v>
      </c>
      <c r="AE20" s="144">
        <f>'Appendix 3 LTCF Resident Fluvax'!AJ183</f>
        <v>45.833333333333329</v>
      </c>
      <c r="AF20" s="144">
        <f>'Appendix 3 LTCF Resident Fluvax'!AL183</f>
        <v>16.666666666666671</v>
      </c>
    </row>
    <row r="21" spans="10:32" ht="15.75" customHeight="1" x14ac:dyDescent="0.25">
      <c r="J21" s="120">
        <f>'Appendix 2 LTCF HCW Fluvax'!J315</f>
        <v>6</v>
      </c>
      <c r="K21" s="120" t="str">
        <f>'Appendix 2 LTCF HCW Fluvax'!K315</f>
        <v>Non-HSE/Private</v>
      </c>
      <c r="L21" s="120" t="str">
        <f>'Appendix 2 LTCF HCW Fluvax'!L315</f>
        <v>CHO9</v>
      </c>
      <c r="M21" s="121">
        <f>'Appendix 2 LTCF HCW Fluvax'!M315</f>
        <v>782</v>
      </c>
      <c r="N21" s="121">
        <f>'Appendix 2 LTCF HCW Fluvax'!N315</f>
        <v>538</v>
      </c>
      <c r="O21" s="113">
        <f>'Appendix 2 LTCF HCW Fluvax'!O315</f>
        <v>68.797953964194363</v>
      </c>
      <c r="P21" s="121">
        <f>'Appendix 2 LTCF HCW Fluvax'!AH315</f>
        <v>4</v>
      </c>
      <c r="Q21" s="144">
        <f>'Appendix 2 LTCF HCW Fluvax'!AV315</f>
        <v>69.618834080717491</v>
      </c>
      <c r="R21" s="144">
        <f>'Appendix 2 LTCF HCW Fluvax'!AX315</f>
        <v>-0.82088011652312787</v>
      </c>
      <c r="T21" s="124">
        <f>'Appendix 3 LTCF Resident Fluvax'!K184</f>
        <v>11</v>
      </c>
      <c r="U21" s="124" t="str">
        <f>'Appendix 3 LTCF Resident Fluvax'!L184</f>
        <v>Non-HSE/Private</v>
      </c>
      <c r="V21" s="124" t="str">
        <f>'Appendix 3 LTCF Resident Fluvax'!M184</f>
        <v>CHO9</v>
      </c>
      <c r="W21" s="125">
        <f>'Appendix 3 LTCF Resident Fluvax'!N184</f>
        <v>611</v>
      </c>
      <c r="X21" s="125">
        <f>'Appendix 3 LTCF Resident Fluvax'!O184</f>
        <v>544</v>
      </c>
      <c r="Y21" s="114">
        <f>'Appendix 3 LTCF Resident Fluvax'!P184</f>
        <v>89.034369885433719</v>
      </c>
      <c r="Z21" s="125">
        <f>'Appendix 3 LTCF Resident Fluvax'!Q184</f>
        <v>4</v>
      </c>
      <c r="AA21" s="125">
        <f>'Appendix 3 LTCF Resident Fluvax'!R184</f>
        <v>4</v>
      </c>
      <c r="AB21" s="114">
        <f>'Appendix 3 LTCF Resident Fluvax'!S184</f>
        <v>100</v>
      </c>
      <c r="AC21" s="144">
        <f>'Appendix 3 LTCF Resident Fluvax'!AE184</f>
        <v>93.810444874274651</v>
      </c>
      <c r="AD21" s="144">
        <f>'Appendix 3 LTCF Resident Fluvax'!AG184</f>
        <v>-4.7760749888409322</v>
      </c>
      <c r="AE21" s="144">
        <f>'Appendix 3 LTCF Resident Fluvax'!AJ184</f>
        <v>100</v>
      </c>
      <c r="AF21" s="144">
        <f>'Appendix 3 LTCF Resident Fluvax'!AL184</f>
        <v>0</v>
      </c>
    </row>
    <row r="22" spans="10:32" ht="15.75" customHeight="1" x14ac:dyDescent="0.25">
      <c r="J22" s="122">
        <f>'Appendix 2 LTCF HCW Fluvax'!J316</f>
        <v>79</v>
      </c>
      <c r="K22" s="122" t="str">
        <f>'Appendix 2 LTCF HCW Fluvax'!K316</f>
        <v>Non-HSE/Private Total</v>
      </c>
      <c r="L22" s="122" t="str">
        <f>'Appendix 2 LTCF HCW Fluvax'!L316</f>
        <v>Non-HSE/Private Total</v>
      </c>
      <c r="M22" s="123">
        <f>'Appendix 2 LTCF HCW Fluvax'!M316</f>
        <v>7275</v>
      </c>
      <c r="N22" s="123">
        <f>'Appendix 2 LTCF HCW Fluvax'!N316</f>
        <v>4006</v>
      </c>
      <c r="O22" s="116">
        <f>'Appendix 2 LTCF HCW Fluvax'!O316</f>
        <v>55.065292096219935</v>
      </c>
      <c r="P22" s="123">
        <f>'Appendix 2 LTCF HCW Fluvax'!AH316</f>
        <v>113</v>
      </c>
      <c r="Q22" s="145">
        <f>'Appendix 2 LTCF HCW Fluvax'!AV316</f>
        <v>60.895708065519386</v>
      </c>
      <c r="R22" s="144">
        <f>'Appendix 2 LTCF HCW Fluvax'!AX316</f>
        <v>-5.8304159692994517</v>
      </c>
      <c r="T22" s="126">
        <f>'Appendix 3 LTCF Resident Fluvax'!K185</f>
        <v>77</v>
      </c>
      <c r="U22" s="126" t="str">
        <f>'Appendix 3 LTCF Resident Fluvax'!L185</f>
        <v>Non-HSE/Private</v>
      </c>
      <c r="V22" s="126" t="str">
        <f>'Appendix 3 LTCF Resident Fluvax'!M185</f>
        <v>Total</v>
      </c>
      <c r="W22" s="127">
        <f>'Appendix 3 LTCF Resident Fluvax'!N185</f>
        <v>2925</v>
      </c>
      <c r="X22" s="127">
        <f>'Appendix 3 LTCF Resident Fluvax'!O185</f>
        <v>2669</v>
      </c>
      <c r="Y22" s="117">
        <f>'Appendix 3 LTCF Resident Fluvax'!P185</f>
        <v>91.247863247863251</v>
      </c>
      <c r="Z22" s="127">
        <f>'Appendix 3 LTCF Resident Fluvax'!Q185</f>
        <v>157</v>
      </c>
      <c r="AA22" s="127">
        <f>'Appendix 3 LTCF Resident Fluvax'!R185</f>
        <v>135</v>
      </c>
      <c r="AB22" s="117">
        <f>'Appendix 3 LTCF Resident Fluvax'!S185</f>
        <v>85.98726114649682</v>
      </c>
      <c r="AC22" s="145">
        <f>'Appendix 3 LTCF Resident Fluvax'!AE185</f>
        <v>93.054393305439334</v>
      </c>
      <c r="AD22" s="145">
        <f>'Appendix 3 LTCF Resident Fluvax'!AG185</f>
        <v>-1.806530057576083</v>
      </c>
      <c r="AE22" s="145">
        <f>'Appendix 3 LTCF Resident Fluvax'!AJ185</f>
        <v>56.701030927835049</v>
      </c>
      <c r="AF22" s="145">
        <f>'Appendix 3 LTCF Resident Fluvax'!AL185</f>
        <v>29.286230218661771</v>
      </c>
    </row>
    <row r="23" spans="10:32" x14ac:dyDescent="0.25">
      <c r="J23" s="122">
        <f>'Appendix 2 LTCF HCW Fluvax'!J317</f>
        <v>293</v>
      </c>
      <c r="K23" s="122" t="str">
        <f>'Appendix 2 LTCF HCW Fluvax'!K317</f>
        <v>Total</v>
      </c>
      <c r="L23" s="122" t="str">
        <f>'Appendix 2 LTCF HCW Fluvax'!L317</f>
        <v>CHO1-9</v>
      </c>
      <c r="M23" s="123">
        <f>'Appendix 2 LTCF HCW Fluvax'!M317</f>
        <v>21665</v>
      </c>
      <c r="N23" s="123">
        <f>'Appendix 2 LTCF HCW Fluvax'!N317</f>
        <v>11954</v>
      </c>
      <c r="O23" s="116">
        <f>'Appendix 2 LTCF HCW Fluvax'!O317</f>
        <v>55.176552042464813</v>
      </c>
      <c r="P23" s="123">
        <f>'Appendix 2 LTCF HCW Fluvax'!AH317</f>
        <v>551</v>
      </c>
      <c r="Q23" s="145">
        <f>'Appendix 2 LTCF HCW Fluvax'!AV317</f>
        <v>63.32291183809533</v>
      </c>
      <c r="R23" s="144">
        <f>'Appendix 2 LTCF HCW Fluvax'!AX317</f>
        <v>-8.1463597956305165</v>
      </c>
      <c r="T23" s="126">
        <f>'Appendix 3 LTCF Resident Fluvax'!K186</f>
        <v>162</v>
      </c>
      <c r="U23" s="126" t="str">
        <f>'Appendix 3 LTCF Resident Fluvax'!L186</f>
        <v>Total</v>
      </c>
      <c r="V23" s="126" t="str">
        <f>'Appendix 3 LTCF Resident Fluvax'!M186</f>
        <v>CHO1-9</v>
      </c>
      <c r="W23" s="127">
        <f>'Appendix 3 LTCF Resident Fluvax'!N186</f>
        <v>5030</v>
      </c>
      <c r="X23" s="127">
        <f>'Appendix 3 LTCF Resident Fluvax'!O186</f>
        <v>4677</v>
      </c>
      <c r="Y23" s="117">
        <f>'Appendix 3 LTCF Resident Fluvax'!P186</f>
        <v>92.982107355864812</v>
      </c>
      <c r="Z23" s="127">
        <f>'Appendix 3 LTCF Resident Fluvax'!Q186</f>
        <v>279</v>
      </c>
      <c r="AA23" s="127">
        <f>'Appendix 3 LTCF Resident Fluvax'!R186</f>
        <v>231</v>
      </c>
      <c r="AB23" s="117">
        <f>'Appendix 3 LTCF Resident Fluvax'!S186</f>
        <v>82.795698924731184</v>
      </c>
      <c r="AC23" s="145">
        <f>'Appendix 3 LTCF Resident Fluvax'!AE186</f>
        <v>93.207372203546996</v>
      </c>
      <c r="AD23" s="145">
        <f>'Appendix 3 LTCF Resident Fluvax'!AG186</f>
        <v>-0.22526484768218324</v>
      </c>
      <c r="AE23" s="145">
        <f>'Appendix 3 LTCF Resident Fluvax'!AJ186</f>
        <v>56.513761467889914</v>
      </c>
      <c r="AF23" s="145">
        <f>'Appendix 3 LTCF Resident Fluvax'!AL186</f>
        <v>26.28193745684127</v>
      </c>
    </row>
  </sheetData>
  <mergeCells count="3">
    <mergeCell ref="A1:H1"/>
    <mergeCell ref="J1:Q1"/>
    <mergeCell ref="T1:AF1"/>
  </mergeCells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FD0C75-B7ED-4BF3-952B-B0B96962FF39}">
  <dimension ref="A1:AN74"/>
  <sheetViews>
    <sheetView workbookViewId="0">
      <pane ySplit="1" topLeftCell="A2" activePane="bottomLeft" state="frozen"/>
      <selection pane="bottomLeft"/>
    </sheetView>
  </sheetViews>
  <sheetFormatPr defaultRowHeight="12" x14ac:dyDescent="0.2"/>
  <cols>
    <col min="1" max="1" width="6.140625" style="14" bestFit="1" customWidth="1"/>
    <col min="2" max="2" width="42.7109375" style="14" bestFit="1" customWidth="1"/>
    <col min="3" max="4" width="9.28515625" style="14" customWidth="1"/>
    <col min="5" max="5" width="10.42578125" style="14" customWidth="1"/>
    <col min="6" max="6" width="32.28515625" style="35" customWidth="1"/>
    <col min="7" max="7" width="9.28515625" style="14" customWidth="1"/>
    <col min="8" max="8" width="12.5703125" style="14" customWidth="1"/>
    <col min="9" max="9" width="10.28515625" style="29" customWidth="1"/>
    <col min="10" max="10" width="18.28515625" style="14" customWidth="1"/>
    <col min="11" max="11" width="29.140625" style="14" bestFit="1" customWidth="1"/>
    <col min="12" max="12" width="14" style="29" customWidth="1"/>
    <col min="13" max="13" width="16.5703125" style="14" bestFit="1" customWidth="1"/>
    <col min="14" max="14" width="19.28515625" style="14" bestFit="1" customWidth="1"/>
    <col min="15" max="15" width="12.7109375" style="29" bestFit="1" customWidth="1"/>
    <col min="16" max="16" width="18.42578125" style="14" bestFit="1" customWidth="1"/>
    <col min="17" max="17" width="21" style="14" bestFit="1" customWidth="1"/>
    <col min="18" max="18" width="14.140625" style="29" bestFit="1" customWidth="1"/>
    <col min="19" max="19" width="11.5703125" style="14" bestFit="1" customWidth="1"/>
    <col min="20" max="20" width="14.28515625" style="14" bestFit="1" customWidth="1"/>
    <col min="21" max="21" width="14.85546875" style="29" bestFit="1" customWidth="1"/>
    <col min="22" max="22" width="17.42578125" style="14" bestFit="1" customWidth="1"/>
    <col min="23" max="23" width="20" style="14" bestFit="1" customWidth="1"/>
    <col min="24" max="24" width="11.5703125" style="29" bestFit="1" customWidth="1"/>
    <col min="25" max="25" width="22.7109375" style="14" bestFit="1" customWidth="1"/>
    <col min="26" max="26" width="25.28515625" style="14" bestFit="1" customWidth="1"/>
    <col min="27" max="27" width="13.140625" style="29" bestFit="1" customWidth="1"/>
    <col min="28" max="28" width="21.7109375" style="14" bestFit="1" customWidth="1"/>
    <col min="29" max="29" width="13.85546875" style="22" customWidth="1"/>
    <col min="30" max="30" width="9" style="23" customWidth="1"/>
    <col min="31" max="31" width="9.28515625" style="14" customWidth="1"/>
    <col min="32" max="32" width="43.7109375" style="35" customWidth="1"/>
    <col min="33" max="33" width="37.140625" style="35" customWidth="1"/>
    <col min="34" max="34" width="15.28515625" style="14" customWidth="1"/>
    <col min="35" max="35" width="15.85546875" style="14" customWidth="1"/>
    <col min="36" max="37" width="16.140625" style="14" customWidth="1"/>
    <col min="38" max="38" width="25.140625" style="14" customWidth="1"/>
    <col min="39" max="39" width="27.140625" style="14" customWidth="1"/>
    <col min="40" max="40" width="30.140625" style="14" customWidth="1"/>
    <col min="41" max="16384" width="9.140625" style="14"/>
  </cols>
  <sheetData>
    <row r="1" spans="1:38" s="5" customFormat="1" ht="42" customHeight="1" x14ac:dyDescent="0.2">
      <c r="A1" s="1" t="s">
        <v>1402</v>
      </c>
      <c r="B1" s="1" t="s">
        <v>1403</v>
      </c>
      <c r="C1" s="1" t="s">
        <v>0</v>
      </c>
      <c r="D1" s="1" t="s">
        <v>1</v>
      </c>
      <c r="E1" s="1" t="s">
        <v>2</v>
      </c>
      <c r="F1" s="2" t="s">
        <v>3</v>
      </c>
      <c r="G1" s="3" t="s">
        <v>4</v>
      </c>
      <c r="H1" s="3" t="s">
        <v>5</v>
      </c>
      <c r="I1" s="4" t="s">
        <v>6</v>
      </c>
      <c r="J1" s="3" t="s">
        <v>7</v>
      </c>
      <c r="K1" s="3" t="s">
        <v>8</v>
      </c>
      <c r="L1" s="4" t="s">
        <v>9</v>
      </c>
      <c r="M1" s="3" t="s">
        <v>10</v>
      </c>
      <c r="N1" s="3" t="s">
        <v>11</v>
      </c>
      <c r="O1" s="4" t="s">
        <v>12</v>
      </c>
      <c r="P1" s="3" t="s">
        <v>13</v>
      </c>
      <c r="Q1" s="3" t="s">
        <v>14</v>
      </c>
      <c r="R1" s="4" t="s">
        <v>15</v>
      </c>
      <c r="S1" s="3" t="s">
        <v>16</v>
      </c>
      <c r="T1" s="3" t="s">
        <v>17</v>
      </c>
      <c r="U1" s="4" t="s">
        <v>18</v>
      </c>
      <c r="V1" s="3" t="s">
        <v>19</v>
      </c>
      <c r="W1" s="3" t="s">
        <v>20</v>
      </c>
      <c r="X1" s="4" t="s">
        <v>21</v>
      </c>
      <c r="Y1" s="3" t="s">
        <v>22</v>
      </c>
      <c r="Z1" s="3" t="s">
        <v>23</v>
      </c>
      <c r="AA1" s="4" t="s">
        <v>24</v>
      </c>
      <c r="AB1" s="1" t="s">
        <v>25</v>
      </c>
      <c r="AC1" s="1" t="s">
        <v>26</v>
      </c>
      <c r="AD1" s="1" t="s">
        <v>27</v>
      </c>
      <c r="AE1" s="1" t="s">
        <v>28</v>
      </c>
      <c r="AF1" s="91" t="s">
        <v>1927</v>
      </c>
      <c r="AG1" s="91" t="s">
        <v>1932</v>
      </c>
      <c r="AH1" s="90" t="s">
        <v>1928</v>
      </c>
      <c r="AI1" s="90" t="s">
        <v>1929</v>
      </c>
      <c r="AJ1" s="90" t="s">
        <v>1930</v>
      </c>
      <c r="AK1" s="4" t="s">
        <v>1931</v>
      </c>
      <c r="AL1" s="100" t="s">
        <v>1936</v>
      </c>
    </row>
    <row r="2" spans="1:38" ht="12.75" x14ac:dyDescent="0.2">
      <c r="A2" s="6" t="s">
        <v>29</v>
      </c>
      <c r="B2" s="7" t="s">
        <v>1404</v>
      </c>
      <c r="C2" s="6" t="s">
        <v>829</v>
      </c>
      <c r="D2" s="6">
        <v>7</v>
      </c>
      <c r="E2" s="6" t="s">
        <v>1405</v>
      </c>
      <c r="F2" s="8" t="s">
        <v>90</v>
      </c>
      <c r="G2" s="6">
        <f t="shared" ref="G2:H48" si="0">SUM(J2+M2+P2+S2+V2+Y2)</f>
        <v>2940</v>
      </c>
      <c r="H2" s="6">
        <f t="shared" si="0"/>
        <v>2222</v>
      </c>
      <c r="I2" s="9">
        <f t="shared" ref="I2:I48" si="1">H2/G2*100</f>
        <v>75.578231292517003</v>
      </c>
      <c r="J2" s="10">
        <v>528</v>
      </c>
      <c r="K2" s="10">
        <v>370</v>
      </c>
      <c r="L2" s="9">
        <f t="shared" ref="L2:L48" si="2">K2/J2*100</f>
        <v>70.075757575757578</v>
      </c>
      <c r="M2" s="10">
        <v>423</v>
      </c>
      <c r="N2" s="10">
        <v>399</v>
      </c>
      <c r="O2" s="9">
        <f t="shared" ref="O2:O48" si="3">N2/M2*100</f>
        <v>94.326241134751783</v>
      </c>
      <c r="P2" s="10">
        <v>429</v>
      </c>
      <c r="Q2" s="10">
        <v>365</v>
      </c>
      <c r="R2" s="9">
        <f t="shared" ref="R2:R48" si="4">Q2/P2*100</f>
        <v>85.081585081585075</v>
      </c>
      <c r="S2" s="10">
        <v>1052</v>
      </c>
      <c r="T2" s="10">
        <v>808</v>
      </c>
      <c r="U2" s="9">
        <f t="shared" ref="U2:U48" si="5">T2/S2*100</f>
        <v>76.806083650190118</v>
      </c>
      <c r="V2" s="10">
        <v>276</v>
      </c>
      <c r="W2" s="10">
        <v>180</v>
      </c>
      <c r="X2" s="9">
        <f t="shared" ref="X2:X48" si="6">W2/V2*100</f>
        <v>65.217391304347828</v>
      </c>
      <c r="Y2" s="10">
        <v>232</v>
      </c>
      <c r="Z2" s="10">
        <v>100</v>
      </c>
      <c r="AA2" s="9">
        <f t="shared" ref="AA2:AA48" si="7">Z2/Y2*100</f>
        <v>43.103448275862064</v>
      </c>
      <c r="AB2" s="10">
        <v>335</v>
      </c>
      <c r="AC2" s="11">
        <v>44671.17083333333</v>
      </c>
      <c r="AD2" s="12">
        <v>44670</v>
      </c>
      <c r="AE2" s="10">
        <v>156</v>
      </c>
      <c r="AF2" s="92" t="s">
        <v>1404</v>
      </c>
      <c r="AG2" s="92" t="s">
        <v>90</v>
      </c>
      <c r="AH2" s="93">
        <v>2906</v>
      </c>
      <c r="AI2" s="93">
        <v>2209</v>
      </c>
      <c r="AJ2" s="94">
        <v>76.015141087405368</v>
      </c>
      <c r="AK2" s="33">
        <f>I2</f>
        <v>75.578231292517003</v>
      </c>
      <c r="AL2" s="101">
        <f>AK2-AJ2</f>
        <v>-0.4369097948883649</v>
      </c>
    </row>
    <row r="3" spans="1:38" ht="12.75" x14ac:dyDescent="0.2">
      <c r="A3" s="6" t="s">
        <v>30</v>
      </c>
      <c r="B3" s="7" t="s">
        <v>1406</v>
      </c>
      <c r="C3" s="6" t="s">
        <v>829</v>
      </c>
      <c r="D3" s="6">
        <v>7</v>
      </c>
      <c r="E3" s="6" t="s">
        <v>1405</v>
      </c>
      <c r="F3" s="8" t="s">
        <v>90</v>
      </c>
      <c r="G3" s="6">
        <f t="shared" si="0"/>
        <v>5184</v>
      </c>
      <c r="H3" s="6">
        <f t="shared" si="0"/>
        <v>3877</v>
      </c>
      <c r="I3" s="9">
        <f t="shared" si="1"/>
        <v>74.787808641975303</v>
      </c>
      <c r="J3" s="10">
        <v>745</v>
      </c>
      <c r="K3" s="10">
        <v>430</v>
      </c>
      <c r="L3" s="9">
        <f t="shared" si="2"/>
        <v>57.718120805369132</v>
      </c>
      <c r="M3" s="10">
        <v>666</v>
      </c>
      <c r="N3" s="10">
        <v>529</v>
      </c>
      <c r="O3" s="9">
        <f t="shared" si="3"/>
        <v>79.429429429429433</v>
      </c>
      <c r="P3" s="10">
        <v>767</v>
      </c>
      <c r="Q3" s="10">
        <v>644</v>
      </c>
      <c r="R3" s="9">
        <f t="shared" si="4"/>
        <v>83.963494132985659</v>
      </c>
      <c r="S3" s="10">
        <v>1814</v>
      </c>
      <c r="T3" s="10">
        <v>1325</v>
      </c>
      <c r="U3" s="9">
        <f t="shared" si="5"/>
        <v>73.042998897464173</v>
      </c>
      <c r="V3" s="10">
        <v>395</v>
      </c>
      <c r="W3" s="10">
        <v>337</v>
      </c>
      <c r="X3" s="9">
        <f t="shared" si="6"/>
        <v>85.316455696202524</v>
      </c>
      <c r="Y3" s="10">
        <v>797</v>
      </c>
      <c r="Z3" s="10">
        <v>612</v>
      </c>
      <c r="AA3" s="9">
        <f t="shared" si="7"/>
        <v>76.787954830614808</v>
      </c>
      <c r="AB3" s="10">
        <v>0</v>
      </c>
      <c r="AC3" s="11">
        <v>44671.149305555555</v>
      </c>
      <c r="AD3" s="12">
        <v>44670</v>
      </c>
      <c r="AE3" s="10">
        <v>155</v>
      </c>
      <c r="AF3" s="92" t="s">
        <v>1406</v>
      </c>
      <c r="AG3" s="92" t="s">
        <v>90</v>
      </c>
      <c r="AH3" s="93">
        <v>4692</v>
      </c>
      <c r="AI3" s="93">
        <v>3639</v>
      </c>
      <c r="AJ3" s="94">
        <v>77.557544757033241</v>
      </c>
      <c r="AK3" s="33">
        <f t="shared" ref="AK3:AK48" si="8">I3</f>
        <v>74.787808641975303</v>
      </c>
      <c r="AL3" s="101">
        <f t="shared" ref="AL3:AL48" si="9">AK3-AJ3</f>
        <v>-2.7697361150579383</v>
      </c>
    </row>
    <row r="4" spans="1:38" ht="12.75" x14ac:dyDescent="0.2">
      <c r="A4" s="6" t="s">
        <v>31</v>
      </c>
      <c r="B4" s="7" t="s">
        <v>1407</v>
      </c>
      <c r="C4" s="6" t="s">
        <v>829</v>
      </c>
      <c r="D4" s="6">
        <v>7</v>
      </c>
      <c r="E4" s="6" t="s">
        <v>1405</v>
      </c>
      <c r="F4" s="8" t="s">
        <v>90</v>
      </c>
      <c r="G4" s="6">
        <f t="shared" si="0"/>
        <v>950</v>
      </c>
      <c r="H4" s="6">
        <f t="shared" si="0"/>
        <v>680</v>
      </c>
      <c r="I4" s="9">
        <f t="shared" si="1"/>
        <v>71.578947368421055</v>
      </c>
      <c r="J4" s="10">
        <v>155</v>
      </c>
      <c r="K4" s="10">
        <v>125</v>
      </c>
      <c r="L4" s="9">
        <f t="shared" si="2"/>
        <v>80.645161290322577</v>
      </c>
      <c r="M4" s="10">
        <v>99</v>
      </c>
      <c r="N4" s="10">
        <v>95</v>
      </c>
      <c r="O4" s="9">
        <f t="shared" si="3"/>
        <v>95.959595959595958</v>
      </c>
      <c r="P4" s="10">
        <v>84</v>
      </c>
      <c r="Q4" s="10">
        <v>76</v>
      </c>
      <c r="R4" s="9">
        <f t="shared" si="4"/>
        <v>90.476190476190482</v>
      </c>
      <c r="S4" s="10">
        <v>399</v>
      </c>
      <c r="T4" s="10">
        <v>252</v>
      </c>
      <c r="U4" s="9">
        <f t="shared" si="5"/>
        <v>63.157894736842103</v>
      </c>
      <c r="V4" s="10">
        <v>155</v>
      </c>
      <c r="W4" s="10">
        <v>95</v>
      </c>
      <c r="X4" s="9">
        <f t="shared" si="6"/>
        <v>61.29032258064516</v>
      </c>
      <c r="Y4" s="10">
        <v>58</v>
      </c>
      <c r="Z4" s="10">
        <v>37</v>
      </c>
      <c r="AA4" s="9">
        <f t="shared" si="7"/>
        <v>63.793103448275865</v>
      </c>
      <c r="AB4" s="10">
        <v>93</v>
      </c>
      <c r="AC4" s="11">
        <v>44671.17291666667</v>
      </c>
      <c r="AD4" s="12">
        <v>44670</v>
      </c>
      <c r="AE4" s="10">
        <v>157</v>
      </c>
      <c r="AF4" s="92" t="s">
        <v>1407</v>
      </c>
      <c r="AG4" s="92" t="s">
        <v>90</v>
      </c>
      <c r="AH4" s="93" t="s">
        <v>78</v>
      </c>
      <c r="AI4" s="93" t="s">
        <v>78</v>
      </c>
      <c r="AJ4" s="93" t="s">
        <v>78</v>
      </c>
      <c r="AK4" s="33">
        <f t="shared" si="8"/>
        <v>71.578947368421055</v>
      </c>
      <c r="AL4" s="101" t="s">
        <v>78</v>
      </c>
    </row>
    <row r="5" spans="1:38" ht="12.75" x14ac:dyDescent="0.2">
      <c r="A5" s="6" t="s">
        <v>32</v>
      </c>
      <c r="B5" s="7" t="s">
        <v>1408</v>
      </c>
      <c r="C5" s="6" t="s">
        <v>829</v>
      </c>
      <c r="D5" s="6">
        <v>7</v>
      </c>
      <c r="E5" s="6" t="s">
        <v>1405</v>
      </c>
      <c r="F5" s="8" t="s">
        <v>90</v>
      </c>
      <c r="G5" s="6">
        <f t="shared" si="0"/>
        <v>873</v>
      </c>
      <c r="H5" s="6">
        <f t="shared" si="0"/>
        <v>605</v>
      </c>
      <c r="I5" s="9">
        <f t="shared" si="1"/>
        <v>69.301260022909503</v>
      </c>
      <c r="J5" s="10">
        <v>101</v>
      </c>
      <c r="K5" s="10">
        <v>93</v>
      </c>
      <c r="L5" s="9">
        <f t="shared" si="2"/>
        <v>92.079207920792086</v>
      </c>
      <c r="M5" s="10">
        <v>94</v>
      </c>
      <c r="N5" s="10">
        <v>82</v>
      </c>
      <c r="O5" s="9">
        <f t="shared" si="3"/>
        <v>87.2340425531915</v>
      </c>
      <c r="P5" s="10">
        <v>138</v>
      </c>
      <c r="Q5" s="10">
        <v>102</v>
      </c>
      <c r="R5" s="9">
        <f t="shared" si="4"/>
        <v>73.91304347826086</v>
      </c>
      <c r="S5" s="10">
        <v>338</v>
      </c>
      <c r="T5" s="10">
        <v>199</v>
      </c>
      <c r="U5" s="9">
        <f t="shared" si="5"/>
        <v>58.875739644970416</v>
      </c>
      <c r="V5" s="10">
        <v>160</v>
      </c>
      <c r="W5" s="10">
        <v>105</v>
      </c>
      <c r="X5" s="9">
        <f t="shared" si="6"/>
        <v>65.625</v>
      </c>
      <c r="Y5" s="10">
        <v>42</v>
      </c>
      <c r="Z5" s="10">
        <v>24</v>
      </c>
      <c r="AA5" s="9">
        <f t="shared" si="7"/>
        <v>57.142857142857139</v>
      </c>
      <c r="AB5" s="10">
        <v>14</v>
      </c>
      <c r="AC5" s="11">
        <v>44671.145138888889</v>
      </c>
      <c r="AD5" s="12">
        <v>44670</v>
      </c>
      <c r="AE5" s="10">
        <v>154</v>
      </c>
      <c r="AF5" s="92" t="s">
        <v>1408</v>
      </c>
      <c r="AG5" s="92" t="s">
        <v>90</v>
      </c>
      <c r="AH5" s="93">
        <v>940</v>
      </c>
      <c r="AI5" s="93">
        <v>621</v>
      </c>
      <c r="AJ5" s="94">
        <v>66.063829787234042</v>
      </c>
      <c r="AK5" s="33">
        <f t="shared" si="8"/>
        <v>69.301260022909503</v>
      </c>
      <c r="AL5" s="101">
        <f t="shared" si="9"/>
        <v>3.2374302356754612</v>
      </c>
    </row>
    <row r="6" spans="1:38" ht="12.75" x14ac:dyDescent="0.2">
      <c r="A6" s="6" t="s">
        <v>33</v>
      </c>
      <c r="B6" s="7" t="s">
        <v>1409</v>
      </c>
      <c r="C6" s="6" t="s">
        <v>829</v>
      </c>
      <c r="D6" s="6">
        <v>7</v>
      </c>
      <c r="E6" s="6" t="s">
        <v>1405</v>
      </c>
      <c r="F6" s="8" t="s">
        <v>90</v>
      </c>
      <c r="G6" s="6">
        <f t="shared" si="0"/>
        <v>580</v>
      </c>
      <c r="H6" s="6">
        <f t="shared" si="0"/>
        <v>379</v>
      </c>
      <c r="I6" s="9">
        <f t="shared" si="1"/>
        <v>65.344827586206904</v>
      </c>
      <c r="J6" s="10">
        <v>84</v>
      </c>
      <c r="K6" s="10">
        <v>78</v>
      </c>
      <c r="L6" s="9">
        <f t="shared" si="2"/>
        <v>92.857142857142861</v>
      </c>
      <c r="M6" s="10">
        <v>64</v>
      </c>
      <c r="N6" s="10">
        <v>35</v>
      </c>
      <c r="O6" s="9">
        <f t="shared" si="3"/>
        <v>54.6875</v>
      </c>
      <c r="P6" s="10">
        <v>259</v>
      </c>
      <c r="Q6" s="10">
        <v>161</v>
      </c>
      <c r="R6" s="9">
        <f t="shared" si="4"/>
        <v>62.162162162162161</v>
      </c>
      <c r="S6" s="10">
        <v>85</v>
      </c>
      <c r="T6" s="10">
        <v>44</v>
      </c>
      <c r="U6" s="9">
        <f t="shared" si="5"/>
        <v>51.764705882352949</v>
      </c>
      <c r="V6" s="10">
        <v>59</v>
      </c>
      <c r="W6" s="10">
        <v>47</v>
      </c>
      <c r="X6" s="9">
        <f t="shared" si="6"/>
        <v>79.66101694915254</v>
      </c>
      <c r="Y6" s="10">
        <v>29</v>
      </c>
      <c r="Z6" s="10">
        <v>14</v>
      </c>
      <c r="AA6" s="9">
        <f t="shared" si="7"/>
        <v>48.275862068965516</v>
      </c>
      <c r="AB6" s="10">
        <v>20</v>
      </c>
      <c r="AC6" s="11">
        <v>44671.177083333336</v>
      </c>
      <c r="AD6" s="12">
        <v>44670</v>
      </c>
      <c r="AE6" s="10">
        <v>158</v>
      </c>
      <c r="AF6" s="92" t="s">
        <v>1409</v>
      </c>
      <c r="AG6" s="92" t="s">
        <v>90</v>
      </c>
      <c r="AH6" s="93">
        <v>565</v>
      </c>
      <c r="AI6" s="93">
        <v>420</v>
      </c>
      <c r="AJ6" s="94">
        <v>74.336283185840713</v>
      </c>
      <c r="AK6" s="33">
        <f t="shared" si="8"/>
        <v>65.344827586206904</v>
      </c>
      <c r="AL6" s="101">
        <f t="shared" si="9"/>
        <v>-8.9914555996338095</v>
      </c>
    </row>
    <row r="7" spans="1:38" ht="12.75" x14ac:dyDescent="0.2">
      <c r="A7" s="6" t="s">
        <v>34</v>
      </c>
      <c r="B7" s="7" t="s">
        <v>1410</v>
      </c>
      <c r="C7" s="6" t="s">
        <v>956</v>
      </c>
      <c r="D7" s="6">
        <v>8</v>
      </c>
      <c r="E7" s="6" t="s">
        <v>1405</v>
      </c>
      <c r="F7" s="8" t="s">
        <v>90</v>
      </c>
      <c r="G7" s="6">
        <f t="shared" si="0"/>
        <v>852</v>
      </c>
      <c r="H7" s="6">
        <f t="shared" si="0"/>
        <v>537</v>
      </c>
      <c r="I7" s="9">
        <f t="shared" si="1"/>
        <v>63.028169014084511</v>
      </c>
      <c r="J7" s="10">
        <v>110</v>
      </c>
      <c r="K7" s="10">
        <v>86</v>
      </c>
      <c r="L7" s="9">
        <f t="shared" si="2"/>
        <v>78.181818181818187</v>
      </c>
      <c r="M7" s="10">
        <v>101</v>
      </c>
      <c r="N7" s="10">
        <v>86</v>
      </c>
      <c r="O7" s="9">
        <f t="shared" si="3"/>
        <v>85.148514851485146</v>
      </c>
      <c r="P7" s="10">
        <v>93</v>
      </c>
      <c r="Q7" s="10">
        <v>37</v>
      </c>
      <c r="R7" s="9">
        <f t="shared" si="4"/>
        <v>39.784946236559136</v>
      </c>
      <c r="S7" s="10">
        <v>323</v>
      </c>
      <c r="T7" s="10">
        <v>204</v>
      </c>
      <c r="U7" s="9">
        <f t="shared" si="5"/>
        <v>63.157894736842103</v>
      </c>
      <c r="V7" s="10">
        <v>225</v>
      </c>
      <c r="W7" s="10">
        <v>124</v>
      </c>
      <c r="X7" s="9">
        <f t="shared" si="6"/>
        <v>55.111111111111114</v>
      </c>
      <c r="Y7" s="10">
        <v>0</v>
      </c>
      <c r="Z7" s="10">
        <v>0</v>
      </c>
      <c r="AA7" s="9" t="e">
        <f t="shared" si="7"/>
        <v>#DIV/0!</v>
      </c>
      <c r="AB7" s="10">
        <v>69</v>
      </c>
      <c r="AC7" s="11">
        <v>44671.143055555556</v>
      </c>
      <c r="AD7" s="12">
        <v>44670</v>
      </c>
      <c r="AE7" s="10">
        <v>153</v>
      </c>
      <c r="AF7" s="92" t="s">
        <v>1410</v>
      </c>
      <c r="AG7" s="92" t="s">
        <v>90</v>
      </c>
      <c r="AH7" s="93">
        <v>1060</v>
      </c>
      <c r="AI7" s="93">
        <v>569</v>
      </c>
      <c r="AJ7" s="94">
        <v>53.679245283018872</v>
      </c>
      <c r="AK7" s="33">
        <f t="shared" si="8"/>
        <v>63.028169014084511</v>
      </c>
      <c r="AL7" s="101">
        <f t="shared" si="9"/>
        <v>9.3489237310656392</v>
      </c>
    </row>
    <row r="8" spans="1:38" ht="12.75" x14ac:dyDescent="0.2">
      <c r="A8" s="6" t="s">
        <v>35</v>
      </c>
      <c r="B8" s="7" t="s">
        <v>1411</v>
      </c>
      <c r="C8" s="6" t="s">
        <v>956</v>
      </c>
      <c r="D8" s="6">
        <v>8</v>
      </c>
      <c r="E8" s="6" t="s">
        <v>1405</v>
      </c>
      <c r="F8" s="8" t="s">
        <v>90</v>
      </c>
      <c r="G8" s="6">
        <f t="shared" si="0"/>
        <v>1282</v>
      </c>
      <c r="H8" s="6">
        <f t="shared" si="0"/>
        <v>789</v>
      </c>
      <c r="I8" s="9">
        <f t="shared" si="1"/>
        <v>61.544461778471138</v>
      </c>
      <c r="J8" s="10">
        <v>133</v>
      </c>
      <c r="K8" s="10">
        <v>89</v>
      </c>
      <c r="L8" s="9">
        <f t="shared" si="2"/>
        <v>66.917293233082702</v>
      </c>
      <c r="M8" s="10">
        <v>166</v>
      </c>
      <c r="N8" s="10">
        <v>130</v>
      </c>
      <c r="O8" s="9">
        <f t="shared" si="3"/>
        <v>78.313253012048193</v>
      </c>
      <c r="P8" s="10">
        <v>182</v>
      </c>
      <c r="Q8" s="10">
        <v>100</v>
      </c>
      <c r="R8" s="9">
        <f t="shared" si="4"/>
        <v>54.945054945054949</v>
      </c>
      <c r="S8" s="10">
        <v>494</v>
      </c>
      <c r="T8" s="10">
        <v>306</v>
      </c>
      <c r="U8" s="9">
        <f t="shared" si="5"/>
        <v>61.943319838056674</v>
      </c>
      <c r="V8" s="10">
        <v>56</v>
      </c>
      <c r="W8" s="10">
        <v>56</v>
      </c>
      <c r="X8" s="9">
        <f t="shared" si="6"/>
        <v>100</v>
      </c>
      <c r="Y8" s="10">
        <v>251</v>
      </c>
      <c r="Z8" s="10">
        <v>108</v>
      </c>
      <c r="AA8" s="9">
        <f t="shared" si="7"/>
        <v>43.027888446215137</v>
      </c>
      <c r="AB8" s="10">
        <v>78</v>
      </c>
      <c r="AC8" s="11">
        <v>44629.165910023148</v>
      </c>
      <c r="AD8" s="12" t="s">
        <v>1454</v>
      </c>
      <c r="AE8" s="10">
        <v>109</v>
      </c>
      <c r="AF8" s="92" t="s">
        <v>1411</v>
      </c>
      <c r="AG8" s="92" t="s">
        <v>90</v>
      </c>
      <c r="AH8" s="93">
        <v>1271</v>
      </c>
      <c r="AI8" s="93">
        <v>813</v>
      </c>
      <c r="AJ8" s="94">
        <v>63.965381589299767</v>
      </c>
      <c r="AK8" s="33">
        <f t="shared" si="8"/>
        <v>61.544461778471138</v>
      </c>
      <c r="AL8" s="101">
        <f t="shared" si="9"/>
        <v>-2.4209198108286287</v>
      </c>
    </row>
    <row r="9" spans="1:38" ht="12.75" x14ac:dyDescent="0.2">
      <c r="A9" s="6" t="s">
        <v>36</v>
      </c>
      <c r="B9" s="7" t="s">
        <v>1412</v>
      </c>
      <c r="C9" s="6" t="s">
        <v>247</v>
      </c>
      <c r="D9" s="6">
        <v>8</v>
      </c>
      <c r="E9" s="6" t="s">
        <v>1413</v>
      </c>
      <c r="F9" s="8" t="s">
        <v>91</v>
      </c>
      <c r="G9" s="6">
        <f t="shared" si="0"/>
        <v>2656</v>
      </c>
      <c r="H9" s="6">
        <f t="shared" si="0"/>
        <v>2434</v>
      </c>
      <c r="I9" s="9">
        <f t="shared" si="1"/>
        <v>91.641566265060234</v>
      </c>
      <c r="J9" s="10">
        <v>329</v>
      </c>
      <c r="K9" s="10">
        <v>248</v>
      </c>
      <c r="L9" s="9">
        <f t="shared" si="2"/>
        <v>75.379939209726444</v>
      </c>
      <c r="M9" s="10">
        <v>379</v>
      </c>
      <c r="N9" s="10">
        <v>376</v>
      </c>
      <c r="O9" s="9">
        <f t="shared" si="3"/>
        <v>99.208443271767806</v>
      </c>
      <c r="P9" s="10">
        <v>287</v>
      </c>
      <c r="Q9" s="10">
        <v>207</v>
      </c>
      <c r="R9" s="9">
        <f t="shared" si="4"/>
        <v>72.125435540069688</v>
      </c>
      <c r="S9" s="10">
        <v>1156</v>
      </c>
      <c r="T9" s="10">
        <v>1130</v>
      </c>
      <c r="U9" s="9">
        <f t="shared" si="5"/>
        <v>97.750865051903119</v>
      </c>
      <c r="V9" s="10">
        <v>226</v>
      </c>
      <c r="W9" s="10">
        <v>214</v>
      </c>
      <c r="X9" s="9">
        <f t="shared" si="6"/>
        <v>94.690265486725664</v>
      </c>
      <c r="Y9" s="10">
        <v>279</v>
      </c>
      <c r="Z9" s="10">
        <v>259</v>
      </c>
      <c r="AA9" s="9">
        <f t="shared" si="7"/>
        <v>92.831541218637994</v>
      </c>
      <c r="AB9" s="10">
        <v>79</v>
      </c>
      <c r="AC9" s="11">
        <v>44664.401141273149</v>
      </c>
      <c r="AD9" s="12" t="s">
        <v>1455</v>
      </c>
      <c r="AE9" s="10">
        <v>147</v>
      </c>
      <c r="AF9" s="92" t="s">
        <v>1412</v>
      </c>
      <c r="AG9" s="92" t="s">
        <v>91</v>
      </c>
      <c r="AH9" s="93">
        <v>2491</v>
      </c>
      <c r="AI9" s="93">
        <v>2222</v>
      </c>
      <c r="AJ9" s="94">
        <v>89.201124046567642</v>
      </c>
      <c r="AK9" s="33">
        <f t="shared" si="8"/>
        <v>91.641566265060234</v>
      </c>
      <c r="AL9" s="101">
        <f t="shared" si="9"/>
        <v>2.440442218492592</v>
      </c>
    </row>
    <row r="10" spans="1:38" ht="12.75" x14ac:dyDescent="0.2">
      <c r="A10" s="6" t="s">
        <v>37</v>
      </c>
      <c r="B10" s="7" t="s">
        <v>1414</v>
      </c>
      <c r="C10" s="6" t="s">
        <v>829</v>
      </c>
      <c r="D10" s="6">
        <v>9</v>
      </c>
      <c r="E10" s="6" t="s">
        <v>1413</v>
      </c>
      <c r="F10" s="8" t="s">
        <v>91</v>
      </c>
      <c r="G10" s="6">
        <f t="shared" si="0"/>
        <v>1053</v>
      </c>
      <c r="H10" s="6">
        <f t="shared" si="0"/>
        <v>688</v>
      </c>
      <c r="I10" s="9">
        <f t="shared" si="1"/>
        <v>65.337132003798672</v>
      </c>
      <c r="J10" s="10">
        <v>163</v>
      </c>
      <c r="K10" s="10">
        <v>119</v>
      </c>
      <c r="L10" s="9">
        <f t="shared" si="2"/>
        <v>73.00613496932516</v>
      </c>
      <c r="M10" s="10">
        <v>131</v>
      </c>
      <c r="N10" s="10">
        <v>101</v>
      </c>
      <c r="O10" s="9">
        <f t="shared" si="3"/>
        <v>77.099236641221367</v>
      </c>
      <c r="P10" s="10">
        <v>83</v>
      </c>
      <c r="Q10" s="10">
        <v>75</v>
      </c>
      <c r="R10" s="9">
        <f t="shared" si="4"/>
        <v>90.361445783132538</v>
      </c>
      <c r="S10" s="10">
        <v>440</v>
      </c>
      <c r="T10" s="10">
        <v>283</v>
      </c>
      <c r="U10" s="9">
        <f t="shared" si="5"/>
        <v>64.318181818181813</v>
      </c>
      <c r="V10" s="10">
        <v>142</v>
      </c>
      <c r="W10" s="10">
        <v>73</v>
      </c>
      <c r="X10" s="9">
        <f t="shared" si="6"/>
        <v>51.408450704225352</v>
      </c>
      <c r="Y10" s="10">
        <v>94</v>
      </c>
      <c r="Z10" s="10">
        <v>37</v>
      </c>
      <c r="AA10" s="9">
        <f t="shared" si="7"/>
        <v>39.361702127659576</v>
      </c>
      <c r="AB10" s="10">
        <v>65</v>
      </c>
      <c r="AC10" s="11">
        <v>44622.202169814816</v>
      </c>
      <c r="AD10" s="12" t="s">
        <v>136</v>
      </c>
      <c r="AE10" s="10">
        <v>90</v>
      </c>
      <c r="AF10" s="92" t="s">
        <v>1414</v>
      </c>
      <c r="AG10" s="92" t="s">
        <v>91</v>
      </c>
      <c r="AH10" s="93">
        <v>1021</v>
      </c>
      <c r="AI10" s="93">
        <v>835</v>
      </c>
      <c r="AJ10" s="94">
        <v>81.782566111655242</v>
      </c>
      <c r="AK10" s="33">
        <f t="shared" si="8"/>
        <v>65.337132003798672</v>
      </c>
      <c r="AL10" s="101">
        <f t="shared" si="9"/>
        <v>-16.44543410785657</v>
      </c>
    </row>
    <row r="11" spans="1:38" ht="12.75" x14ac:dyDescent="0.2">
      <c r="A11" s="6" t="s">
        <v>38</v>
      </c>
      <c r="B11" s="7" t="s">
        <v>267</v>
      </c>
      <c r="C11" s="6" t="s">
        <v>247</v>
      </c>
      <c r="D11" s="6">
        <v>1</v>
      </c>
      <c r="E11" s="6" t="s">
        <v>1413</v>
      </c>
      <c r="F11" s="8" t="s">
        <v>91</v>
      </c>
      <c r="G11" s="6">
        <f t="shared" si="0"/>
        <v>1260</v>
      </c>
      <c r="H11" s="6">
        <f t="shared" si="0"/>
        <v>810</v>
      </c>
      <c r="I11" s="9">
        <f t="shared" si="1"/>
        <v>64.285714285714292</v>
      </c>
      <c r="J11" s="10">
        <v>181</v>
      </c>
      <c r="K11" s="10">
        <v>91</v>
      </c>
      <c r="L11" s="9">
        <f t="shared" si="2"/>
        <v>50.276243093922659</v>
      </c>
      <c r="M11" s="10">
        <v>138</v>
      </c>
      <c r="N11" s="10">
        <v>136</v>
      </c>
      <c r="O11" s="9">
        <f t="shared" si="3"/>
        <v>98.550724637681171</v>
      </c>
      <c r="P11" s="10">
        <v>144</v>
      </c>
      <c r="Q11" s="10">
        <v>96</v>
      </c>
      <c r="R11" s="9">
        <f t="shared" si="4"/>
        <v>66.666666666666657</v>
      </c>
      <c r="S11" s="10">
        <v>520</v>
      </c>
      <c r="T11" s="10">
        <v>317</v>
      </c>
      <c r="U11" s="9">
        <f t="shared" si="5"/>
        <v>60.961538461538467</v>
      </c>
      <c r="V11" s="10">
        <v>84</v>
      </c>
      <c r="W11" s="10">
        <v>84</v>
      </c>
      <c r="X11" s="9">
        <f t="shared" si="6"/>
        <v>100</v>
      </c>
      <c r="Y11" s="10">
        <v>193</v>
      </c>
      <c r="Z11" s="10">
        <v>86</v>
      </c>
      <c r="AA11" s="9">
        <f t="shared" si="7"/>
        <v>44.559585492227974</v>
      </c>
      <c r="AB11" s="10">
        <v>53</v>
      </c>
      <c r="AC11" s="11">
        <v>44664.406026724537</v>
      </c>
      <c r="AD11" s="12" t="s">
        <v>1455</v>
      </c>
      <c r="AE11" s="10">
        <v>149</v>
      </c>
      <c r="AF11" s="92" t="s">
        <v>267</v>
      </c>
      <c r="AG11" s="92" t="s">
        <v>91</v>
      </c>
      <c r="AH11" s="93">
        <v>1279</v>
      </c>
      <c r="AI11" s="93">
        <v>902</v>
      </c>
      <c r="AJ11" s="94">
        <v>70.52384675527756</v>
      </c>
      <c r="AK11" s="33">
        <f t="shared" si="8"/>
        <v>64.285714285714292</v>
      </c>
      <c r="AL11" s="101">
        <f t="shared" si="9"/>
        <v>-6.2381324695632685</v>
      </c>
    </row>
    <row r="12" spans="1:38" ht="12.75" x14ac:dyDescent="0.2">
      <c r="A12" s="6" t="s">
        <v>39</v>
      </c>
      <c r="B12" s="7" t="s">
        <v>1415</v>
      </c>
      <c r="C12" s="6" t="s">
        <v>247</v>
      </c>
      <c r="D12" s="6">
        <v>1</v>
      </c>
      <c r="E12" s="6" t="s">
        <v>1413</v>
      </c>
      <c r="F12" s="8" t="s">
        <v>91</v>
      </c>
      <c r="G12" s="6">
        <f t="shared" si="0"/>
        <v>155</v>
      </c>
      <c r="H12" s="6">
        <f t="shared" si="0"/>
        <v>95</v>
      </c>
      <c r="I12" s="9">
        <f t="shared" si="1"/>
        <v>61.29032258064516</v>
      </c>
      <c r="J12" s="10">
        <v>20</v>
      </c>
      <c r="K12" s="10">
        <v>8</v>
      </c>
      <c r="L12" s="9">
        <f t="shared" si="2"/>
        <v>40</v>
      </c>
      <c r="M12" s="10">
        <v>0</v>
      </c>
      <c r="N12" s="10">
        <v>0</v>
      </c>
      <c r="O12" s="9" t="e">
        <f t="shared" si="3"/>
        <v>#DIV/0!</v>
      </c>
      <c r="P12" s="10">
        <v>34</v>
      </c>
      <c r="Q12" s="10">
        <v>24</v>
      </c>
      <c r="R12" s="9">
        <f t="shared" si="4"/>
        <v>70.588235294117652</v>
      </c>
      <c r="S12" s="10">
        <v>52</v>
      </c>
      <c r="T12" s="10">
        <v>40</v>
      </c>
      <c r="U12" s="9">
        <f t="shared" si="5"/>
        <v>76.923076923076934</v>
      </c>
      <c r="V12" s="10">
        <v>5</v>
      </c>
      <c r="W12" s="10">
        <v>5</v>
      </c>
      <c r="X12" s="9">
        <f t="shared" si="6"/>
        <v>100</v>
      </c>
      <c r="Y12" s="10">
        <v>44</v>
      </c>
      <c r="Z12" s="10">
        <v>18</v>
      </c>
      <c r="AA12" s="9">
        <f t="shared" si="7"/>
        <v>40.909090909090914</v>
      </c>
      <c r="AB12" s="10">
        <v>39</v>
      </c>
      <c r="AC12" s="11">
        <v>44664.408086203701</v>
      </c>
      <c r="AD12" s="12" t="s">
        <v>1455</v>
      </c>
      <c r="AE12" s="10">
        <v>150</v>
      </c>
      <c r="AF12" s="92" t="s">
        <v>1415</v>
      </c>
      <c r="AG12" s="92" t="s">
        <v>91</v>
      </c>
      <c r="AH12" s="93">
        <v>122</v>
      </c>
      <c r="AI12" s="93">
        <v>99</v>
      </c>
      <c r="AJ12" s="94">
        <v>81.147540983606561</v>
      </c>
      <c r="AK12" s="33">
        <f t="shared" si="8"/>
        <v>61.29032258064516</v>
      </c>
      <c r="AL12" s="101">
        <f t="shared" si="9"/>
        <v>-19.857218402961401</v>
      </c>
    </row>
    <row r="13" spans="1:38" ht="12.75" x14ac:dyDescent="0.2">
      <c r="A13" s="6" t="s">
        <v>40</v>
      </c>
      <c r="B13" s="7" t="s">
        <v>1416</v>
      </c>
      <c r="C13" s="6" t="s">
        <v>829</v>
      </c>
      <c r="D13" s="6">
        <v>9</v>
      </c>
      <c r="E13" s="6" t="s">
        <v>1413</v>
      </c>
      <c r="F13" s="8" t="s">
        <v>91</v>
      </c>
      <c r="G13" s="6">
        <f t="shared" si="0"/>
        <v>4360</v>
      </c>
      <c r="H13" s="6">
        <f t="shared" si="0"/>
        <v>2576</v>
      </c>
      <c r="I13" s="9">
        <f t="shared" si="1"/>
        <v>59.082568807339456</v>
      </c>
      <c r="J13" s="10">
        <v>758</v>
      </c>
      <c r="K13" s="10">
        <v>436</v>
      </c>
      <c r="L13" s="9">
        <f t="shared" si="2"/>
        <v>57.519788918205805</v>
      </c>
      <c r="M13" s="10">
        <v>671</v>
      </c>
      <c r="N13" s="10">
        <v>380</v>
      </c>
      <c r="O13" s="9">
        <f t="shared" si="3"/>
        <v>56.631892697466469</v>
      </c>
      <c r="P13" s="10">
        <v>589</v>
      </c>
      <c r="Q13" s="10">
        <v>410</v>
      </c>
      <c r="R13" s="9">
        <f t="shared" si="4"/>
        <v>69.609507640067918</v>
      </c>
      <c r="S13" s="10">
        <v>1578</v>
      </c>
      <c r="T13" s="10">
        <v>965</v>
      </c>
      <c r="U13" s="9">
        <f t="shared" si="5"/>
        <v>61.153358681875794</v>
      </c>
      <c r="V13" s="10">
        <v>448</v>
      </c>
      <c r="W13" s="10">
        <v>213</v>
      </c>
      <c r="X13" s="9">
        <f t="shared" si="6"/>
        <v>47.544642857142854</v>
      </c>
      <c r="Y13" s="10">
        <v>316</v>
      </c>
      <c r="Z13" s="10">
        <v>172</v>
      </c>
      <c r="AA13" s="9">
        <f t="shared" si="7"/>
        <v>54.430379746835442</v>
      </c>
      <c r="AB13" s="10">
        <v>0</v>
      </c>
      <c r="AC13" s="11">
        <v>44664.410692835649</v>
      </c>
      <c r="AD13" s="12" t="s">
        <v>1455</v>
      </c>
      <c r="AE13" s="10">
        <v>151</v>
      </c>
      <c r="AF13" s="92" t="s">
        <v>1416</v>
      </c>
      <c r="AG13" s="92" t="s">
        <v>91</v>
      </c>
      <c r="AH13" s="93">
        <v>4104</v>
      </c>
      <c r="AI13" s="93">
        <v>3576</v>
      </c>
      <c r="AJ13" s="94">
        <v>87.134502923976612</v>
      </c>
      <c r="AK13" s="33">
        <f t="shared" si="8"/>
        <v>59.082568807339456</v>
      </c>
      <c r="AL13" s="101">
        <f t="shared" si="9"/>
        <v>-28.051934116637156</v>
      </c>
    </row>
    <row r="14" spans="1:38" ht="12.75" x14ac:dyDescent="0.2">
      <c r="A14" s="6" t="s">
        <v>41</v>
      </c>
      <c r="B14" s="7" t="s">
        <v>1417</v>
      </c>
      <c r="C14" s="6" t="s">
        <v>829</v>
      </c>
      <c r="D14" s="6">
        <v>9</v>
      </c>
      <c r="E14" s="6" t="s">
        <v>1413</v>
      </c>
      <c r="F14" s="8" t="s">
        <v>91</v>
      </c>
      <c r="G14" s="6">
        <f t="shared" si="0"/>
        <v>1600</v>
      </c>
      <c r="H14" s="6">
        <f t="shared" si="0"/>
        <v>913</v>
      </c>
      <c r="I14" s="9">
        <f t="shared" si="1"/>
        <v>57.062500000000007</v>
      </c>
      <c r="J14" s="10">
        <v>217</v>
      </c>
      <c r="K14" s="10">
        <v>115</v>
      </c>
      <c r="L14" s="9">
        <f t="shared" si="2"/>
        <v>52.995391705069125</v>
      </c>
      <c r="M14" s="10">
        <v>256</v>
      </c>
      <c r="N14" s="10">
        <v>167</v>
      </c>
      <c r="O14" s="9">
        <f t="shared" si="3"/>
        <v>65.234375</v>
      </c>
      <c r="P14" s="10">
        <v>235</v>
      </c>
      <c r="Q14" s="10">
        <v>164</v>
      </c>
      <c r="R14" s="9">
        <f t="shared" si="4"/>
        <v>69.787234042553195</v>
      </c>
      <c r="S14" s="10">
        <v>579</v>
      </c>
      <c r="T14" s="10">
        <v>320</v>
      </c>
      <c r="U14" s="9">
        <f t="shared" si="5"/>
        <v>55.267702936096718</v>
      </c>
      <c r="V14" s="10">
        <v>153</v>
      </c>
      <c r="W14" s="10">
        <v>73</v>
      </c>
      <c r="X14" s="9">
        <f t="shared" si="6"/>
        <v>47.712418300653596</v>
      </c>
      <c r="Y14" s="10">
        <v>160</v>
      </c>
      <c r="Z14" s="10">
        <v>74</v>
      </c>
      <c r="AA14" s="9">
        <f t="shared" si="7"/>
        <v>46.25</v>
      </c>
      <c r="AB14" s="10">
        <v>340</v>
      </c>
      <c r="AC14" s="11">
        <v>44664.398689074071</v>
      </c>
      <c r="AD14" s="12" t="s">
        <v>1455</v>
      </c>
      <c r="AE14" s="10">
        <v>146</v>
      </c>
      <c r="AF14" s="92" t="s">
        <v>1417</v>
      </c>
      <c r="AG14" s="92" t="s">
        <v>91</v>
      </c>
      <c r="AH14" s="93">
        <v>1518</v>
      </c>
      <c r="AI14" s="93">
        <v>1144</v>
      </c>
      <c r="AJ14" s="94">
        <v>75.362318840579718</v>
      </c>
      <c r="AK14" s="33">
        <f t="shared" si="8"/>
        <v>57.062500000000007</v>
      </c>
      <c r="AL14" s="101">
        <f t="shared" si="9"/>
        <v>-18.299818840579711</v>
      </c>
    </row>
    <row r="15" spans="1:38" ht="12.75" x14ac:dyDescent="0.2">
      <c r="A15" s="6" t="s">
        <v>42</v>
      </c>
      <c r="B15" s="7" t="s">
        <v>1418</v>
      </c>
      <c r="C15" s="6" t="s">
        <v>247</v>
      </c>
      <c r="D15" s="6">
        <v>8</v>
      </c>
      <c r="E15" s="6" t="s">
        <v>1413</v>
      </c>
      <c r="F15" s="8" t="s">
        <v>91</v>
      </c>
      <c r="G15" s="6">
        <f t="shared" si="0"/>
        <v>359</v>
      </c>
      <c r="H15" s="6">
        <f t="shared" si="0"/>
        <v>179</v>
      </c>
      <c r="I15" s="9">
        <f t="shared" si="1"/>
        <v>49.860724233983291</v>
      </c>
      <c r="J15" s="10">
        <v>73</v>
      </c>
      <c r="K15" s="10">
        <v>33</v>
      </c>
      <c r="L15" s="9">
        <f t="shared" si="2"/>
        <v>45.205479452054789</v>
      </c>
      <c r="M15" s="10">
        <v>4</v>
      </c>
      <c r="N15" s="10">
        <v>4</v>
      </c>
      <c r="O15" s="9">
        <f t="shared" si="3"/>
        <v>100</v>
      </c>
      <c r="P15" s="10">
        <v>39</v>
      </c>
      <c r="Q15" s="10">
        <v>35</v>
      </c>
      <c r="R15" s="9">
        <f t="shared" si="4"/>
        <v>89.743589743589752</v>
      </c>
      <c r="S15" s="10">
        <v>114</v>
      </c>
      <c r="T15" s="10">
        <v>76</v>
      </c>
      <c r="U15" s="9">
        <f t="shared" si="5"/>
        <v>66.666666666666657</v>
      </c>
      <c r="V15" s="10">
        <v>69</v>
      </c>
      <c r="W15" s="10">
        <v>16</v>
      </c>
      <c r="X15" s="9">
        <f t="shared" si="6"/>
        <v>23.188405797101449</v>
      </c>
      <c r="Y15" s="10">
        <v>60</v>
      </c>
      <c r="Z15" s="10">
        <v>15</v>
      </c>
      <c r="AA15" s="9">
        <f t="shared" si="7"/>
        <v>25</v>
      </c>
      <c r="AB15" s="10">
        <v>2</v>
      </c>
      <c r="AC15" s="11">
        <v>44664.403614733797</v>
      </c>
      <c r="AD15" s="12" t="s">
        <v>1455</v>
      </c>
      <c r="AE15" s="10">
        <v>148</v>
      </c>
      <c r="AF15" s="92" t="s">
        <v>1418</v>
      </c>
      <c r="AG15" s="92" t="s">
        <v>91</v>
      </c>
      <c r="AH15" s="93">
        <v>317</v>
      </c>
      <c r="AI15" s="93">
        <v>228</v>
      </c>
      <c r="AJ15" s="94">
        <v>71.924290220820183</v>
      </c>
      <c r="AK15" s="33">
        <f t="shared" si="8"/>
        <v>49.860724233983291</v>
      </c>
      <c r="AL15" s="101">
        <f t="shared" si="9"/>
        <v>-22.063565986836892</v>
      </c>
    </row>
    <row r="16" spans="1:38" ht="12.75" x14ac:dyDescent="0.2">
      <c r="A16" s="6" t="s">
        <v>43</v>
      </c>
      <c r="B16" s="7" t="s">
        <v>1419</v>
      </c>
      <c r="C16" s="6" t="s">
        <v>829</v>
      </c>
      <c r="D16" s="6">
        <v>9</v>
      </c>
      <c r="E16" s="6" t="s">
        <v>1413</v>
      </c>
      <c r="F16" s="8" t="s">
        <v>92</v>
      </c>
      <c r="G16" s="6">
        <f t="shared" si="0"/>
        <v>4191</v>
      </c>
      <c r="H16" s="6">
        <f t="shared" si="0"/>
        <v>3135</v>
      </c>
      <c r="I16" s="9">
        <f t="shared" si="1"/>
        <v>74.803149606299215</v>
      </c>
      <c r="J16" s="10">
        <v>593</v>
      </c>
      <c r="K16" s="10">
        <v>416</v>
      </c>
      <c r="L16" s="9">
        <f t="shared" si="2"/>
        <v>70.151770657672856</v>
      </c>
      <c r="M16" s="10">
        <v>755</v>
      </c>
      <c r="N16" s="10">
        <v>663</v>
      </c>
      <c r="O16" s="9">
        <f t="shared" si="3"/>
        <v>87.814569536423832</v>
      </c>
      <c r="P16" s="10">
        <v>548</v>
      </c>
      <c r="Q16" s="10">
        <v>435</v>
      </c>
      <c r="R16" s="9">
        <f t="shared" si="4"/>
        <v>79.379562043795616</v>
      </c>
      <c r="S16" s="10">
        <v>1520</v>
      </c>
      <c r="T16" s="10">
        <v>1188</v>
      </c>
      <c r="U16" s="9">
        <f t="shared" si="5"/>
        <v>78.15789473684211</v>
      </c>
      <c r="V16" s="10">
        <v>349</v>
      </c>
      <c r="W16" s="10">
        <v>235</v>
      </c>
      <c r="X16" s="9">
        <f t="shared" si="6"/>
        <v>67.335243553008596</v>
      </c>
      <c r="Y16" s="10">
        <v>426</v>
      </c>
      <c r="Z16" s="10">
        <v>198</v>
      </c>
      <c r="AA16" s="9">
        <f t="shared" si="7"/>
        <v>46.478873239436616</v>
      </c>
      <c r="AB16" s="10">
        <v>80</v>
      </c>
      <c r="AC16" s="11">
        <v>44650.169496064816</v>
      </c>
      <c r="AD16" s="12" t="s">
        <v>1456</v>
      </c>
      <c r="AE16" s="10">
        <v>132</v>
      </c>
      <c r="AF16" s="92" t="s">
        <v>1419</v>
      </c>
      <c r="AG16" s="92" t="s">
        <v>92</v>
      </c>
      <c r="AH16" s="93">
        <v>4194</v>
      </c>
      <c r="AI16" s="93">
        <v>3018</v>
      </c>
      <c r="AJ16" s="94">
        <v>71.959942775393415</v>
      </c>
      <c r="AK16" s="33">
        <f t="shared" si="8"/>
        <v>74.803149606299215</v>
      </c>
      <c r="AL16" s="101">
        <f t="shared" si="9"/>
        <v>2.8432068309057996</v>
      </c>
    </row>
    <row r="17" spans="1:38" ht="12.75" x14ac:dyDescent="0.2">
      <c r="A17" s="6" t="s">
        <v>44</v>
      </c>
      <c r="B17" s="7" t="s">
        <v>1420</v>
      </c>
      <c r="C17" s="6" t="s">
        <v>829</v>
      </c>
      <c r="D17" s="6">
        <v>6</v>
      </c>
      <c r="E17" s="6" t="s">
        <v>1421</v>
      </c>
      <c r="F17" s="8" t="s">
        <v>92</v>
      </c>
      <c r="G17" s="6">
        <f t="shared" si="0"/>
        <v>421</v>
      </c>
      <c r="H17" s="6">
        <f t="shared" si="0"/>
        <v>309</v>
      </c>
      <c r="I17" s="9">
        <f t="shared" si="1"/>
        <v>73.396674584323037</v>
      </c>
      <c r="J17" s="10">
        <v>72</v>
      </c>
      <c r="K17" s="10">
        <v>55</v>
      </c>
      <c r="L17" s="9">
        <f t="shared" si="2"/>
        <v>76.388888888888886</v>
      </c>
      <c r="M17" s="10">
        <v>39</v>
      </c>
      <c r="N17" s="10">
        <v>22</v>
      </c>
      <c r="O17" s="9">
        <f t="shared" si="3"/>
        <v>56.410256410256409</v>
      </c>
      <c r="P17" s="10">
        <v>55</v>
      </c>
      <c r="Q17" s="10">
        <v>55</v>
      </c>
      <c r="R17" s="9">
        <f t="shared" si="4"/>
        <v>100</v>
      </c>
      <c r="S17" s="10">
        <v>176</v>
      </c>
      <c r="T17" s="10">
        <v>127</v>
      </c>
      <c r="U17" s="9">
        <f t="shared" si="5"/>
        <v>72.159090909090907</v>
      </c>
      <c r="V17" s="10">
        <v>50</v>
      </c>
      <c r="W17" s="10">
        <v>24</v>
      </c>
      <c r="X17" s="9">
        <f t="shared" si="6"/>
        <v>48</v>
      </c>
      <c r="Y17" s="10">
        <v>29</v>
      </c>
      <c r="Z17" s="10">
        <v>26</v>
      </c>
      <c r="AA17" s="9">
        <f t="shared" si="7"/>
        <v>89.65517241379311</v>
      </c>
      <c r="AB17" s="10">
        <v>39</v>
      </c>
      <c r="AC17" s="11">
        <v>44650.186036412037</v>
      </c>
      <c r="AD17" s="12" t="s">
        <v>1456</v>
      </c>
      <c r="AE17" s="10">
        <v>140</v>
      </c>
      <c r="AF17" s="92" t="s">
        <v>1420</v>
      </c>
      <c r="AG17" s="92" t="s">
        <v>92</v>
      </c>
      <c r="AH17" s="93">
        <v>472</v>
      </c>
      <c r="AI17" s="93">
        <v>343</v>
      </c>
      <c r="AJ17" s="94">
        <v>72.669491525423723</v>
      </c>
      <c r="AK17" s="33">
        <f t="shared" si="8"/>
        <v>73.396674584323037</v>
      </c>
      <c r="AL17" s="101">
        <f t="shared" si="9"/>
        <v>0.72718305889931401</v>
      </c>
    </row>
    <row r="18" spans="1:38" ht="12.75" x14ac:dyDescent="0.2">
      <c r="A18" s="6" t="s">
        <v>45</v>
      </c>
      <c r="B18" s="7" t="s">
        <v>1422</v>
      </c>
      <c r="C18" s="6" t="s">
        <v>613</v>
      </c>
      <c r="D18" s="6">
        <v>5</v>
      </c>
      <c r="E18" s="6" t="s">
        <v>1421</v>
      </c>
      <c r="F18" s="8" t="s">
        <v>92</v>
      </c>
      <c r="G18" s="6">
        <f t="shared" si="0"/>
        <v>1209</v>
      </c>
      <c r="H18" s="6">
        <f t="shared" si="0"/>
        <v>871</v>
      </c>
      <c r="I18" s="9">
        <f t="shared" si="1"/>
        <v>72.043010752688176</v>
      </c>
      <c r="J18" s="10">
        <v>150</v>
      </c>
      <c r="K18" s="10">
        <v>114</v>
      </c>
      <c r="L18" s="9">
        <f t="shared" si="2"/>
        <v>76</v>
      </c>
      <c r="M18" s="10">
        <v>163</v>
      </c>
      <c r="N18" s="10">
        <v>133</v>
      </c>
      <c r="O18" s="9">
        <f t="shared" si="3"/>
        <v>81.595092024539866</v>
      </c>
      <c r="P18" s="10">
        <v>89</v>
      </c>
      <c r="Q18" s="10">
        <v>75</v>
      </c>
      <c r="R18" s="9">
        <f t="shared" si="4"/>
        <v>84.269662921348313</v>
      </c>
      <c r="S18" s="10">
        <v>488</v>
      </c>
      <c r="T18" s="10">
        <v>335</v>
      </c>
      <c r="U18" s="9">
        <f t="shared" si="5"/>
        <v>68.647540983606561</v>
      </c>
      <c r="V18" s="10">
        <v>256</v>
      </c>
      <c r="W18" s="10">
        <v>175</v>
      </c>
      <c r="X18" s="9">
        <f t="shared" si="6"/>
        <v>68.359375</v>
      </c>
      <c r="Y18" s="10">
        <v>63</v>
      </c>
      <c r="Z18" s="10">
        <v>39</v>
      </c>
      <c r="AA18" s="9">
        <f t="shared" si="7"/>
        <v>61.904761904761905</v>
      </c>
      <c r="AB18" s="10">
        <v>116</v>
      </c>
      <c r="AC18" s="11">
        <v>44650.189832314813</v>
      </c>
      <c r="AD18" s="12" t="s">
        <v>1456</v>
      </c>
      <c r="AE18" s="10">
        <v>142</v>
      </c>
      <c r="AF18" s="92" t="s">
        <v>1422</v>
      </c>
      <c r="AG18" s="92" t="s">
        <v>92</v>
      </c>
      <c r="AH18" s="93">
        <v>1142</v>
      </c>
      <c r="AI18" s="93">
        <v>970</v>
      </c>
      <c r="AJ18" s="94">
        <v>84.938704028021021</v>
      </c>
      <c r="AK18" s="33">
        <f t="shared" si="8"/>
        <v>72.043010752688176</v>
      </c>
      <c r="AL18" s="101">
        <f t="shared" si="9"/>
        <v>-12.895693275332846</v>
      </c>
    </row>
    <row r="19" spans="1:38" ht="12.75" x14ac:dyDescent="0.2">
      <c r="A19" s="6" t="s">
        <v>46</v>
      </c>
      <c r="B19" s="7" t="s">
        <v>1423</v>
      </c>
      <c r="C19" s="6" t="s">
        <v>829</v>
      </c>
      <c r="D19" s="6">
        <v>6</v>
      </c>
      <c r="E19" s="6" t="s">
        <v>1421</v>
      </c>
      <c r="F19" s="8" t="s">
        <v>92</v>
      </c>
      <c r="G19" s="6">
        <f t="shared" si="0"/>
        <v>333</v>
      </c>
      <c r="H19" s="6">
        <f t="shared" si="0"/>
        <v>238</v>
      </c>
      <c r="I19" s="9">
        <f t="shared" si="1"/>
        <v>71.471471471471475</v>
      </c>
      <c r="J19" s="10">
        <v>80</v>
      </c>
      <c r="K19" s="10">
        <v>57</v>
      </c>
      <c r="L19" s="9">
        <f t="shared" si="2"/>
        <v>71.25</v>
      </c>
      <c r="M19" s="10">
        <v>71</v>
      </c>
      <c r="N19" s="10">
        <v>55</v>
      </c>
      <c r="O19" s="9">
        <f t="shared" si="3"/>
        <v>77.464788732394368</v>
      </c>
      <c r="P19" s="10">
        <v>14</v>
      </c>
      <c r="Q19" s="10">
        <v>12</v>
      </c>
      <c r="R19" s="9">
        <f t="shared" si="4"/>
        <v>85.714285714285708</v>
      </c>
      <c r="S19" s="10">
        <v>124</v>
      </c>
      <c r="T19" s="10">
        <v>82</v>
      </c>
      <c r="U19" s="9">
        <f t="shared" si="5"/>
        <v>66.129032258064512</v>
      </c>
      <c r="V19" s="10">
        <v>29</v>
      </c>
      <c r="W19" s="10">
        <v>24</v>
      </c>
      <c r="X19" s="9">
        <f t="shared" si="6"/>
        <v>82.758620689655174</v>
      </c>
      <c r="Y19" s="10">
        <v>15</v>
      </c>
      <c r="Z19" s="10">
        <v>8</v>
      </c>
      <c r="AA19" s="9">
        <f t="shared" si="7"/>
        <v>53.333333333333336</v>
      </c>
      <c r="AB19" s="10">
        <v>0</v>
      </c>
      <c r="AC19" s="11">
        <v>44650.180288958334</v>
      </c>
      <c r="AD19" s="12" t="s">
        <v>1456</v>
      </c>
      <c r="AE19" s="10">
        <v>137</v>
      </c>
      <c r="AF19" s="92" t="s">
        <v>1423</v>
      </c>
      <c r="AG19" s="92" t="s">
        <v>92</v>
      </c>
      <c r="AH19" s="93">
        <v>335</v>
      </c>
      <c r="AI19" s="93">
        <v>256</v>
      </c>
      <c r="AJ19" s="94">
        <v>76.417910447761201</v>
      </c>
      <c r="AK19" s="33">
        <f t="shared" si="8"/>
        <v>71.471471471471475</v>
      </c>
      <c r="AL19" s="101">
        <f t="shared" si="9"/>
        <v>-4.946438976289727</v>
      </c>
    </row>
    <row r="20" spans="1:38" ht="12.75" x14ac:dyDescent="0.2">
      <c r="A20" s="6" t="s">
        <v>47</v>
      </c>
      <c r="B20" s="7" t="s">
        <v>1424</v>
      </c>
      <c r="C20" s="6" t="s">
        <v>829</v>
      </c>
      <c r="D20" s="6">
        <v>6</v>
      </c>
      <c r="E20" s="6" t="s">
        <v>1421</v>
      </c>
      <c r="F20" s="8" t="s">
        <v>92</v>
      </c>
      <c r="G20" s="6">
        <f t="shared" si="0"/>
        <v>945</v>
      </c>
      <c r="H20" s="6">
        <f t="shared" si="0"/>
        <v>675</v>
      </c>
      <c r="I20" s="9">
        <f t="shared" si="1"/>
        <v>71.428571428571431</v>
      </c>
      <c r="J20" s="10">
        <v>139</v>
      </c>
      <c r="K20" s="10">
        <v>100</v>
      </c>
      <c r="L20" s="9">
        <f t="shared" si="2"/>
        <v>71.942446043165461</v>
      </c>
      <c r="M20" s="10">
        <v>102</v>
      </c>
      <c r="N20" s="10">
        <v>88</v>
      </c>
      <c r="O20" s="9">
        <f t="shared" si="3"/>
        <v>86.274509803921575</v>
      </c>
      <c r="P20" s="10">
        <v>81</v>
      </c>
      <c r="Q20" s="10">
        <v>64</v>
      </c>
      <c r="R20" s="9">
        <f t="shared" si="4"/>
        <v>79.012345679012341</v>
      </c>
      <c r="S20" s="10">
        <v>425</v>
      </c>
      <c r="T20" s="10">
        <v>311</v>
      </c>
      <c r="U20" s="9">
        <f t="shared" si="5"/>
        <v>73.176470588235304</v>
      </c>
      <c r="V20" s="10">
        <v>155</v>
      </c>
      <c r="W20" s="10">
        <v>78</v>
      </c>
      <c r="X20" s="9">
        <f t="shared" si="6"/>
        <v>50.322580645161288</v>
      </c>
      <c r="Y20" s="10">
        <v>43</v>
      </c>
      <c r="Z20" s="10">
        <v>34</v>
      </c>
      <c r="AA20" s="9">
        <f t="shared" si="7"/>
        <v>79.069767441860463</v>
      </c>
      <c r="AB20" s="10">
        <v>75</v>
      </c>
      <c r="AC20" s="11">
        <v>44650.171617430555</v>
      </c>
      <c r="AD20" s="12" t="s">
        <v>1456</v>
      </c>
      <c r="AE20" s="10">
        <v>133</v>
      </c>
      <c r="AF20" s="92" t="s">
        <v>1424</v>
      </c>
      <c r="AG20" s="92" t="s">
        <v>92</v>
      </c>
      <c r="AH20" s="93">
        <v>956</v>
      </c>
      <c r="AI20" s="93">
        <v>791</v>
      </c>
      <c r="AJ20" s="94">
        <v>82.740585774058573</v>
      </c>
      <c r="AK20" s="33">
        <f t="shared" si="8"/>
        <v>71.428571428571431</v>
      </c>
      <c r="AL20" s="101">
        <f t="shared" si="9"/>
        <v>-11.312014345487142</v>
      </c>
    </row>
    <row r="21" spans="1:38" ht="12.75" x14ac:dyDescent="0.2">
      <c r="A21" s="6" t="s">
        <v>48</v>
      </c>
      <c r="B21" s="7" t="s">
        <v>1425</v>
      </c>
      <c r="C21" s="6" t="s">
        <v>829</v>
      </c>
      <c r="D21" s="6">
        <v>6</v>
      </c>
      <c r="E21" s="6" t="s">
        <v>1421</v>
      </c>
      <c r="F21" s="8" t="s">
        <v>92</v>
      </c>
      <c r="G21" s="6">
        <f t="shared" si="0"/>
        <v>517</v>
      </c>
      <c r="H21" s="6">
        <f t="shared" si="0"/>
        <v>363</v>
      </c>
      <c r="I21" s="9">
        <f t="shared" si="1"/>
        <v>70.212765957446805</v>
      </c>
      <c r="J21" s="10">
        <v>84</v>
      </c>
      <c r="K21" s="10">
        <v>46</v>
      </c>
      <c r="L21" s="9">
        <f t="shared" si="2"/>
        <v>54.761904761904766</v>
      </c>
      <c r="M21" s="10">
        <v>42</v>
      </c>
      <c r="N21" s="10">
        <v>34</v>
      </c>
      <c r="O21" s="9">
        <f t="shared" si="3"/>
        <v>80.952380952380949</v>
      </c>
      <c r="P21" s="10">
        <v>86</v>
      </c>
      <c r="Q21" s="10">
        <v>81</v>
      </c>
      <c r="R21" s="9">
        <f t="shared" si="4"/>
        <v>94.186046511627907</v>
      </c>
      <c r="S21" s="10">
        <v>173</v>
      </c>
      <c r="T21" s="10">
        <v>120</v>
      </c>
      <c r="U21" s="9">
        <f t="shared" si="5"/>
        <v>69.364161849710982</v>
      </c>
      <c r="V21" s="10">
        <v>69</v>
      </c>
      <c r="W21" s="10">
        <v>47</v>
      </c>
      <c r="X21" s="9">
        <f t="shared" si="6"/>
        <v>68.115942028985515</v>
      </c>
      <c r="Y21" s="10">
        <v>63</v>
      </c>
      <c r="Z21" s="10">
        <v>35</v>
      </c>
      <c r="AA21" s="9">
        <f t="shared" si="7"/>
        <v>55.555555555555557</v>
      </c>
      <c r="AB21" s="10">
        <v>20</v>
      </c>
      <c r="AC21" s="11">
        <v>44650.18208259259</v>
      </c>
      <c r="AD21" s="12" t="s">
        <v>1456</v>
      </c>
      <c r="AE21" s="10">
        <v>138</v>
      </c>
      <c r="AF21" s="92" t="s">
        <v>1425</v>
      </c>
      <c r="AG21" s="92" t="s">
        <v>92</v>
      </c>
      <c r="AH21" s="93">
        <v>509</v>
      </c>
      <c r="AI21" s="93">
        <v>392</v>
      </c>
      <c r="AJ21" s="94">
        <v>77.013752455795682</v>
      </c>
      <c r="AK21" s="33">
        <f t="shared" si="8"/>
        <v>70.212765957446805</v>
      </c>
      <c r="AL21" s="101">
        <f t="shared" si="9"/>
        <v>-6.8009864983488768</v>
      </c>
    </row>
    <row r="22" spans="1:38" ht="12.75" x14ac:dyDescent="0.2">
      <c r="A22" s="6" t="s">
        <v>49</v>
      </c>
      <c r="B22" s="7" t="s">
        <v>1426</v>
      </c>
      <c r="C22" s="6" t="s">
        <v>613</v>
      </c>
      <c r="D22" s="6">
        <v>5</v>
      </c>
      <c r="E22" s="6" t="s">
        <v>1421</v>
      </c>
      <c r="F22" s="8" t="s">
        <v>92</v>
      </c>
      <c r="G22" s="6">
        <f t="shared" si="0"/>
        <v>1180</v>
      </c>
      <c r="H22" s="6">
        <f t="shared" si="0"/>
        <v>805</v>
      </c>
      <c r="I22" s="9">
        <f t="shared" si="1"/>
        <v>68.220338983050837</v>
      </c>
      <c r="J22" s="10">
        <v>158</v>
      </c>
      <c r="K22" s="10">
        <v>113</v>
      </c>
      <c r="L22" s="9">
        <f t="shared" si="2"/>
        <v>71.51898734177216</v>
      </c>
      <c r="M22" s="10">
        <v>164</v>
      </c>
      <c r="N22" s="10">
        <v>126</v>
      </c>
      <c r="O22" s="9">
        <f t="shared" si="3"/>
        <v>76.829268292682926</v>
      </c>
      <c r="P22" s="10">
        <v>119</v>
      </c>
      <c r="Q22" s="10">
        <v>103</v>
      </c>
      <c r="R22" s="9">
        <f t="shared" si="4"/>
        <v>86.554621848739501</v>
      </c>
      <c r="S22" s="10">
        <v>420</v>
      </c>
      <c r="T22" s="10">
        <v>299</v>
      </c>
      <c r="U22" s="9">
        <f t="shared" si="5"/>
        <v>71.19047619047619</v>
      </c>
      <c r="V22" s="10">
        <v>186</v>
      </c>
      <c r="W22" s="10">
        <v>113</v>
      </c>
      <c r="X22" s="9">
        <f t="shared" si="6"/>
        <v>60.752688172043015</v>
      </c>
      <c r="Y22" s="10">
        <v>133</v>
      </c>
      <c r="Z22" s="10">
        <v>51</v>
      </c>
      <c r="AA22" s="9">
        <f t="shared" si="7"/>
        <v>38.345864661654133</v>
      </c>
      <c r="AB22" s="10">
        <v>130</v>
      </c>
      <c r="AC22" s="11">
        <v>44650.183993148152</v>
      </c>
      <c r="AD22" s="12" t="s">
        <v>1456</v>
      </c>
      <c r="AE22" s="10">
        <v>139</v>
      </c>
      <c r="AF22" s="92" t="s">
        <v>1426</v>
      </c>
      <c r="AG22" s="92" t="s">
        <v>92</v>
      </c>
      <c r="AH22" s="93">
        <v>1281</v>
      </c>
      <c r="AI22" s="93">
        <v>1051</v>
      </c>
      <c r="AJ22" s="94">
        <v>82.045277127244347</v>
      </c>
      <c r="AK22" s="33">
        <f t="shared" si="8"/>
        <v>68.220338983050837</v>
      </c>
      <c r="AL22" s="101">
        <f t="shared" si="9"/>
        <v>-13.82493814419351</v>
      </c>
    </row>
    <row r="23" spans="1:38" ht="12.75" x14ac:dyDescent="0.2">
      <c r="A23" s="6" t="s">
        <v>50</v>
      </c>
      <c r="B23" s="7" t="s">
        <v>1427</v>
      </c>
      <c r="C23" s="6" t="s">
        <v>247</v>
      </c>
      <c r="D23" s="6">
        <v>8</v>
      </c>
      <c r="E23" s="6" t="s">
        <v>1413</v>
      </c>
      <c r="F23" s="8" t="s">
        <v>92</v>
      </c>
      <c r="G23" s="6">
        <f t="shared" si="0"/>
        <v>672</v>
      </c>
      <c r="H23" s="6">
        <f t="shared" si="0"/>
        <v>452</v>
      </c>
      <c r="I23" s="9">
        <f t="shared" si="1"/>
        <v>67.261904761904773</v>
      </c>
      <c r="J23" s="10">
        <v>86</v>
      </c>
      <c r="K23" s="10">
        <v>63</v>
      </c>
      <c r="L23" s="9">
        <f t="shared" si="2"/>
        <v>73.255813953488371</v>
      </c>
      <c r="M23" s="10">
        <v>92</v>
      </c>
      <c r="N23" s="10">
        <v>52</v>
      </c>
      <c r="O23" s="9">
        <f t="shared" si="3"/>
        <v>56.521739130434781</v>
      </c>
      <c r="P23" s="10">
        <v>88</v>
      </c>
      <c r="Q23" s="10">
        <v>56</v>
      </c>
      <c r="R23" s="9">
        <f t="shared" si="4"/>
        <v>63.636363636363633</v>
      </c>
      <c r="S23" s="10">
        <v>235</v>
      </c>
      <c r="T23" s="10">
        <v>167</v>
      </c>
      <c r="U23" s="9">
        <f t="shared" si="5"/>
        <v>71.063829787234042</v>
      </c>
      <c r="V23" s="10">
        <v>113</v>
      </c>
      <c r="W23" s="10">
        <v>68</v>
      </c>
      <c r="X23" s="9">
        <f t="shared" si="6"/>
        <v>60.176991150442483</v>
      </c>
      <c r="Y23" s="10">
        <v>58</v>
      </c>
      <c r="Z23" s="10">
        <v>46</v>
      </c>
      <c r="AA23" s="9">
        <f t="shared" si="7"/>
        <v>79.310344827586206</v>
      </c>
      <c r="AB23" s="10">
        <v>50</v>
      </c>
      <c r="AC23" s="11">
        <v>44650.176192384257</v>
      </c>
      <c r="AD23" s="12" t="s">
        <v>1456</v>
      </c>
      <c r="AE23" s="10">
        <v>135</v>
      </c>
      <c r="AF23" s="92" t="s">
        <v>1427</v>
      </c>
      <c r="AG23" s="92" t="s">
        <v>92</v>
      </c>
      <c r="AH23" s="93">
        <v>659</v>
      </c>
      <c r="AI23" s="93">
        <v>519</v>
      </c>
      <c r="AJ23" s="94">
        <v>78.755690440060704</v>
      </c>
      <c r="AK23" s="33">
        <f t="shared" si="8"/>
        <v>67.261904761904773</v>
      </c>
      <c r="AL23" s="101">
        <f t="shared" si="9"/>
        <v>-11.49378567815593</v>
      </c>
    </row>
    <row r="24" spans="1:38" ht="12.75" x14ac:dyDescent="0.2">
      <c r="A24" s="6" t="s">
        <v>51</v>
      </c>
      <c r="B24" s="7" t="s">
        <v>1428</v>
      </c>
      <c r="C24" s="6" t="s">
        <v>956</v>
      </c>
      <c r="D24" s="6">
        <v>8</v>
      </c>
      <c r="E24" s="6" t="s">
        <v>1405</v>
      </c>
      <c r="F24" s="8" t="s">
        <v>92</v>
      </c>
      <c r="G24" s="6">
        <f t="shared" si="0"/>
        <v>1060</v>
      </c>
      <c r="H24" s="6">
        <f t="shared" si="0"/>
        <v>696</v>
      </c>
      <c r="I24" s="9">
        <f t="shared" si="1"/>
        <v>65.660377358490564</v>
      </c>
      <c r="J24" s="10">
        <v>138</v>
      </c>
      <c r="K24" s="10">
        <v>110</v>
      </c>
      <c r="L24" s="9">
        <f t="shared" si="2"/>
        <v>79.710144927536234</v>
      </c>
      <c r="M24" s="10">
        <v>163</v>
      </c>
      <c r="N24" s="10">
        <v>114</v>
      </c>
      <c r="O24" s="9">
        <f t="shared" si="3"/>
        <v>69.938650306748457</v>
      </c>
      <c r="P24" s="10">
        <v>140</v>
      </c>
      <c r="Q24" s="10">
        <v>83</v>
      </c>
      <c r="R24" s="9">
        <f t="shared" si="4"/>
        <v>59.285714285714285</v>
      </c>
      <c r="S24" s="10">
        <v>372</v>
      </c>
      <c r="T24" s="10">
        <v>223</v>
      </c>
      <c r="U24" s="9">
        <f t="shared" si="5"/>
        <v>59.946236559139784</v>
      </c>
      <c r="V24" s="10">
        <v>65</v>
      </c>
      <c r="W24" s="10">
        <v>65</v>
      </c>
      <c r="X24" s="9">
        <f t="shared" si="6"/>
        <v>100</v>
      </c>
      <c r="Y24" s="10">
        <v>182</v>
      </c>
      <c r="Z24" s="10">
        <v>101</v>
      </c>
      <c r="AA24" s="9">
        <f t="shared" si="7"/>
        <v>55.494505494505496</v>
      </c>
      <c r="AB24" s="10">
        <v>81</v>
      </c>
      <c r="AC24" s="11">
        <v>44650.178341064813</v>
      </c>
      <c r="AD24" s="12" t="s">
        <v>1456</v>
      </c>
      <c r="AE24" s="10">
        <v>136</v>
      </c>
      <c r="AF24" s="92" t="s">
        <v>1428</v>
      </c>
      <c r="AG24" s="92" t="s">
        <v>92</v>
      </c>
      <c r="AH24" s="93">
        <v>1083</v>
      </c>
      <c r="AI24" s="93">
        <v>786</v>
      </c>
      <c r="AJ24" s="94">
        <v>72.576177285318551</v>
      </c>
      <c r="AK24" s="33">
        <f t="shared" si="8"/>
        <v>65.660377358490564</v>
      </c>
      <c r="AL24" s="101">
        <f t="shared" si="9"/>
        <v>-6.9157999268279866</v>
      </c>
    </row>
    <row r="25" spans="1:38" ht="12.75" x14ac:dyDescent="0.2">
      <c r="A25" s="6" t="s">
        <v>52</v>
      </c>
      <c r="B25" s="7" t="s">
        <v>1429</v>
      </c>
      <c r="C25" s="6" t="s">
        <v>829</v>
      </c>
      <c r="D25" s="6">
        <v>6</v>
      </c>
      <c r="E25" s="6" t="s">
        <v>1421</v>
      </c>
      <c r="F25" s="8" t="s">
        <v>92</v>
      </c>
      <c r="G25" s="6">
        <f t="shared" si="0"/>
        <v>4089</v>
      </c>
      <c r="H25" s="6">
        <f t="shared" si="0"/>
        <v>2542</v>
      </c>
      <c r="I25" s="9">
        <f t="shared" si="1"/>
        <v>62.166788945952554</v>
      </c>
      <c r="J25" s="10">
        <v>621</v>
      </c>
      <c r="K25" s="10">
        <v>340</v>
      </c>
      <c r="L25" s="9">
        <f t="shared" si="2"/>
        <v>54.750402576489535</v>
      </c>
      <c r="M25" s="10">
        <v>610</v>
      </c>
      <c r="N25" s="10">
        <v>544</v>
      </c>
      <c r="O25" s="9">
        <f t="shared" si="3"/>
        <v>89.180327868852459</v>
      </c>
      <c r="P25" s="10">
        <v>544</v>
      </c>
      <c r="Q25" s="10">
        <v>423</v>
      </c>
      <c r="R25" s="9">
        <f t="shared" si="4"/>
        <v>77.757352941176478</v>
      </c>
      <c r="S25" s="10">
        <v>1496</v>
      </c>
      <c r="T25" s="10">
        <v>869</v>
      </c>
      <c r="U25" s="9">
        <f t="shared" si="5"/>
        <v>58.088235294117652</v>
      </c>
      <c r="V25" s="10">
        <v>396</v>
      </c>
      <c r="W25" s="10">
        <v>232</v>
      </c>
      <c r="X25" s="9">
        <f t="shared" si="6"/>
        <v>58.585858585858588</v>
      </c>
      <c r="Y25" s="10">
        <v>422</v>
      </c>
      <c r="Z25" s="10">
        <v>134</v>
      </c>
      <c r="AA25" s="9">
        <f t="shared" si="7"/>
        <v>31.753554502369667</v>
      </c>
      <c r="AB25" s="10">
        <v>0</v>
      </c>
      <c r="AC25" s="11">
        <v>44650.187885960651</v>
      </c>
      <c r="AD25" s="12" t="s">
        <v>1456</v>
      </c>
      <c r="AE25" s="10">
        <v>141</v>
      </c>
      <c r="AF25" s="92" t="s">
        <v>1429</v>
      </c>
      <c r="AG25" s="92" t="s">
        <v>92</v>
      </c>
      <c r="AH25" s="93">
        <v>3047</v>
      </c>
      <c r="AI25" s="93">
        <v>2473</v>
      </c>
      <c r="AJ25" s="94">
        <v>81.161798490318347</v>
      </c>
      <c r="AK25" s="33">
        <f t="shared" si="8"/>
        <v>62.166788945952554</v>
      </c>
      <c r="AL25" s="101">
        <f t="shared" si="9"/>
        <v>-18.995009544365793</v>
      </c>
    </row>
    <row r="26" spans="1:38" ht="12.75" x14ac:dyDescent="0.2">
      <c r="A26" s="6" t="s">
        <v>53</v>
      </c>
      <c r="B26" s="7" t="s">
        <v>1430</v>
      </c>
      <c r="C26" s="6" t="s">
        <v>829</v>
      </c>
      <c r="D26" s="6">
        <v>9</v>
      </c>
      <c r="E26" s="6" t="s">
        <v>1413</v>
      </c>
      <c r="F26" s="8" t="s">
        <v>92</v>
      </c>
      <c r="G26" s="6">
        <f t="shared" si="0"/>
        <v>567</v>
      </c>
      <c r="H26" s="6">
        <f t="shared" si="0"/>
        <v>342</v>
      </c>
      <c r="I26" s="9">
        <f t="shared" si="1"/>
        <v>60.317460317460316</v>
      </c>
      <c r="J26" s="10">
        <v>97</v>
      </c>
      <c r="K26" s="10">
        <v>53</v>
      </c>
      <c r="L26" s="9">
        <f t="shared" si="2"/>
        <v>54.639175257731956</v>
      </c>
      <c r="M26" s="10">
        <v>61</v>
      </c>
      <c r="N26" s="10">
        <v>44</v>
      </c>
      <c r="O26" s="9">
        <f t="shared" si="3"/>
        <v>72.131147540983605</v>
      </c>
      <c r="P26" s="10">
        <v>93</v>
      </c>
      <c r="Q26" s="10">
        <v>40</v>
      </c>
      <c r="R26" s="9">
        <f t="shared" si="4"/>
        <v>43.01075268817204</v>
      </c>
      <c r="S26" s="10">
        <v>201</v>
      </c>
      <c r="T26" s="10">
        <v>110</v>
      </c>
      <c r="U26" s="9">
        <f t="shared" si="5"/>
        <v>54.726368159203972</v>
      </c>
      <c r="V26" s="10">
        <v>86</v>
      </c>
      <c r="W26" s="10">
        <v>78</v>
      </c>
      <c r="X26" s="9">
        <f t="shared" si="6"/>
        <v>90.697674418604649</v>
      </c>
      <c r="Y26" s="10">
        <v>29</v>
      </c>
      <c r="Z26" s="10">
        <v>17</v>
      </c>
      <c r="AA26" s="9">
        <f t="shared" si="7"/>
        <v>58.620689655172406</v>
      </c>
      <c r="AB26" s="10">
        <v>0</v>
      </c>
      <c r="AC26" s="11">
        <v>44650.174091851855</v>
      </c>
      <c r="AD26" s="12" t="s">
        <v>1456</v>
      </c>
      <c r="AE26" s="10">
        <v>134</v>
      </c>
      <c r="AF26" s="92" t="s">
        <v>1430</v>
      </c>
      <c r="AG26" s="92" t="s">
        <v>92</v>
      </c>
      <c r="AH26" s="93">
        <v>493</v>
      </c>
      <c r="AI26" s="93">
        <v>381</v>
      </c>
      <c r="AJ26" s="94">
        <v>77.281947261663291</v>
      </c>
      <c r="AK26" s="33">
        <f t="shared" si="8"/>
        <v>60.317460317460316</v>
      </c>
      <c r="AL26" s="101">
        <f t="shared" si="9"/>
        <v>-16.964486944202974</v>
      </c>
    </row>
    <row r="27" spans="1:38" ht="12.75" x14ac:dyDescent="0.2">
      <c r="A27" s="6" t="s">
        <v>54</v>
      </c>
      <c r="B27" s="7" t="s">
        <v>1431</v>
      </c>
      <c r="C27" s="6" t="s">
        <v>378</v>
      </c>
      <c r="D27" s="6">
        <v>3</v>
      </c>
      <c r="E27" s="6" t="s">
        <v>1432</v>
      </c>
      <c r="F27" s="8" t="s">
        <v>93</v>
      </c>
      <c r="G27" s="6">
        <f t="shared" si="0"/>
        <v>276</v>
      </c>
      <c r="H27" s="6">
        <f t="shared" si="0"/>
        <v>133</v>
      </c>
      <c r="I27" s="9">
        <f t="shared" si="1"/>
        <v>48.188405797101446</v>
      </c>
      <c r="J27" s="10">
        <v>50</v>
      </c>
      <c r="K27" s="10">
        <v>22</v>
      </c>
      <c r="L27" s="9">
        <f t="shared" si="2"/>
        <v>44</v>
      </c>
      <c r="M27" s="10">
        <v>21</v>
      </c>
      <c r="N27" s="10">
        <v>9</v>
      </c>
      <c r="O27" s="9">
        <f t="shared" si="3"/>
        <v>42.857142857142854</v>
      </c>
      <c r="P27" s="10">
        <v>25</v>
      </c>
      <c r="Q27" s="10">
        <v>24</v>
      </c>
      <c r="R27" s="9">
        <f t="shared" si="4"/>
        <v>96</v>
      </c>
      <c r="S27" s="10">
        <v>125</v>
      </c>
      <c r="T27" s="10">
        <v>56</v>
      </c>
      <c r="U27" s="9">
        <f t="shared" si="5"/>
        <v>44.800000000000004</v>
      </c>
      <c r="V27" s="10">
        <v>42</v>
      </c>
      <c r="W27" s="10">
        <v>12</v>
      </c>
      <c r="X27" s="9">
        <f t="shared" si="6"/>
        <v>28.571428571428569</v>
      </c>
      <c r="Y27" s="10">
        <v>13</v>
      </c>
      <c r="Z27" s="10">
        <v>10</v>
      </c>
      <c r="AA27" s="9">
        <f t="shared" si="7"/>
        <v>76.923076923076934</v>
      </c>
      <c r="AB27" s="10">
        <v>4</v>
      </c>
      <c r="AC27" s="11">
        <v>44607.115548425929</v>
      </c>
      <c r="AD27" s="12">
        <v>44607</v>
      </c>
      <c r="AE27" s="10">
        <v>76</v>
      </c>
      <c r="AF27" s="92" t="s">
        <v>1431</v>
      </c>
      <c r="AG27" s="92" t="s">
        <v>93</v>
      </c>
      <c r="AH27" s="93">
        <v>265</v>
      </c>
      <c r="AI27" s="93">
        <v>157</v>
      </c>
      <c r="AJ27" s="94">
        <v>59.245283018867923</v>
      </c>
      <c r="AK27" s="33">
        <f t="shared" si="8"/>
        <v>48.188405797101446</v>
      </c>
      <c r="AL27" s="101">
        <f t="shared" si="9"/>
        <v>-11.056877221766477</v>
      </c>
    </row>
    <row r="28" spans="1:38" ht="12.75" x14ac:dyDescent="0.2">
      <c r="A28" s="6" t="s">
        <v>55</v>
      </c>
      <c r="B28" s="7" t="s">
        <v>1433</v>
      </c>
      <c r="C28" s="6" t="s">
        <v>378</v>
      </c>
      <c r="D28" s="6">
        <v>3</v>
      </c>
      <c r="E28" s="6" t="s">
        <v>1432</v>
      </c>
      <c r="F28" s="8" t="s">
        <v>93</v>
      </c>
      <c r="G28" s="6">
        <f t="shared" si="0"/>
        <v>298</v>
      </c>
      <c r="H28" s="6">
        <f t="shared" si="0"/>
        <v>140</v>
      </c>
      <c r="I28" s="9">
        <f t="shared" si="1"/>
        <v>46.979865771812079</v>
      </c>
      <c r="J28" s="10">
        <v>41</v>
      </c>
      <c r="K28" s="10">
        <v>16</v>
      </c>
      <c r="L28" s="9">
        <f t="shared" si="2"/>
        <v>39.024390243902438</v>
      </c>
      <c r="M28" s="10">
        <v>15</v>
      </c>
      <c r="N28" s="10">
        <v>11</v>
      </c>
      <c r="O28" s="9">
        <f t="shared" si="3"/>
        <v>73.333333333333329</v>
      </c>
      <c r="P28" s="10">
        <v>18</v>
      </c>
      <c r="Q28" s="10">
        <v>13</v>
      </c>
      <c r="R28" s="9">
        <f t="shared" si="4"/>
        <v>72.222222222222214</v>
      </c>
      <c r="S28" s="10">
        <v>148</v>
      </c>
      <c r="T28" s="10">
        <v>60</v>
      </c>
      <c r="U28" s="9">
        <f t="shared" si="5"/>
        <v>40.54054054054054</v>
      </c>
      <c r="V28" s="10">
        <v>24</v>
      </c>
      <c r="W28" s="10">
        <v>20</v>
      </c>
      <c r="X28" s="9">
        <f t="shared" si="6"/>
        <v>83.333333333333343</v>
      </c>
      <c r="Y28" s="10">
        <v>52</v>
      </c>
      <c r="Z28" s="10">
        <v>20</v>
      </c>
      <c r="AA28" s="9">
        <f t="shared" si="7"/>
        <v>38.461538461538467</v>
      </c>
      <c r="AB28" s="10">
        <v>2</v>
      </c>
      <c r="AC28" s="11">
        <v>44607.120769224537</v>
      </c>
      <c r="AD28" s="12">
        <v>44607</v>
      </c>
      <c r="AE28" s="10">
        <v>77</v>
      </c>
      <c r="AF28" s="92" t="s">
        <v>1433</v>
      </c>
      <c r="AG28" s="92" t="s">
        <v>93</v>
      </c>
      <c r="AH28" s="93">
        <v>291</v>
      </c>
      <c r="AI28" s="93">
        <v>196</v>
      </c>
      <c r="AJ28" s="94">
        <v>67.353951890034367</v>
      </c>
      <c r="AK28" s="33">
        <f t="shared" si="8"/>
        <v>46.979865771812079</v>
      </c>
      <c r="AL28" s="101">
        <f t="shared" si="9"/>
        <v>-20.374086118222287</v>
      </c>
    </row>
    <row r="29" spans="1:38" ht="12.75" x14ac:dyDescent="0.2">
      <c r="A29" s="6" t="s">
        <v>56</v>
      </c>
      <c r="B29" s="7" t="s">
        <v>1434</v>
      </c>
      <c r="C29" s="6" t="s">
        <v>613</v>
      </c>
      <c r="D29" s="6">
        <v>5</v>
      </c>
      <c r="E29" s="6" t="s">
        <v>1421</v>
      </c>
      <c r="F29" s="8" t="s">
        <v>94</v>
      </c>
      <c r="G29" s="6">
        <f t="shared" si="0"/>
        <v>1246</v>
      </c>
      <c r="H29" s="6">
        <f t="shared" si="0"/>
        <v>894</v>
      </c>
      <c r="I29" s="9">
        <f t="shared" si="1"/>
        <v>71.749598715890855</v>
      </c>
      <c r="J29" s="10">
        <v>160</v>
      </c>
      <c r="K29" s="10">
        <v>124</v>
      </c>
      <c r="L29" s="9">
        <f t="shared" si="2"/>
        <v>77.5</v>
      </c>
      <c r="M29" s="10">
        <v>146</v>
      </c>
      <c r="N29" s="10">
        <v>120</v>
      </c>
      <c r="O29" s="9">
        <f t="shared" si="3"/>
        <v>82.191780821917803</v>
      </c>
      <c r="P29" s="10">
        <v>111</v>
      </c>
      <c r="Q29" s="10">
        <v>110</v>
      </c>
      <c r="R29" s="9">
        <f t="shared" si="4"/>
        <v>99.099099099099092</v>
      </c>
      <c r="S29" s="10">
        <v>625</v>
      </c>
      <c r="T29" s="10">
        <v>422</v>
      </c>
      <c r="U29" s="9">
        <f t="shared" si="5"/>
        <v>67.52</v>
      </c>
      <c r="V29" s="10">
        <v>128</v>
      </c>
      <c r="W29" s="10">
        <v>69</v>
      </c>
      <c r="X29" s="9">
        <f t="shared" si="6"/>
        <v>53.90625</v>
      </c>
      <c r="Y29" s="10">
        <v>76</v>
      </c>
      <c r="Z29" s="10">
        <v>49</v>
      </c>
      <c r="AA29" s="9">
        <f t="shared" si="7"/>
        <v>64.473684210526315</v>
      </c>
      <c r="AB29" s="10">
        <v>123</v>
      </c>
      <c r="AC29" s="11">
        <v>44651.331250000003</v>
      </c>
      <c r="AD29" s="12">
        <v>44621</v>
      </c>
      <c r="AE29" s="10">
        <v>143</v>
      </c>
      <c r="AF29" s="92" t="s">
        <v>1434</v>
      </c>
      <c r="AG29" s="92" t="s">
        <v>94</v>
      </c>
      <c r="AH29" s="93">
        <v>1091</v>
      </c>
      <c r="AI29" s="93">
        <v>729</v>
      </c>
      <c r="AJ29" s="94">
        <v>66.819431714023835</v>
      </c>
      <c r="AK29" s="33">
        <f t="shared" si="8"/>
        <v>71.749598715890855</v>
      </c>
      <c r="AL29" s="101">
        <f t="shared" si="9"/>
        <v>4.9301670018670194</v>
      </c>
    </row>
    <row r="30" spans="1:38" ht="12.75" x14ac:dyDescent="0.2">
      <c r="A30" s="6" t="s">
        <v>57</v>
      </c>
      <c r="B30" s="7" t="s">
        <v>1435</v>
      </c>
      <c r="C30" s="6" t="s">
        <v>433</v>
      </c>
      <c r="D30" s="6">
        <v>4</v>
      </c>
      <c r="E30" s="6" t="s">
        <v>1436</v>
      </c>
      <c r="F30" s="8" t="s">
        <v>94</v>
      </c>
      <c r="G30" s="6">
        <f t="shared" si="0"/>
        <v>298</v>
      </c>
      <c r="H30" s="6">
        <f t="shared" si="0"/>
        <v>202</v>
      </c>
      <c r="I30" s="9">
        <f t="shared" si="1"/>
        <v>67.785234899328856</v>
      </c>
      <c r="J30" s="10">
        <v>47</v>
      </c>
      <c r="K30" s="10">
        <v>32</v>
      </c>
      <c r="L30" s="9">
        <f t="shared" si="2"/>
        <v>68.085106382978722</v>
      </c>
      <c r="M30" s="10">
        <v>28</v>
      </c>
      <c r="N30" s="10">
        <v>26</v>
      </c>
      <c r="O30" s="9">
        <f t="shared" si="3"/>
        <v>92.857142857142861</v>
      </c>
      <c r="P30" s="10">
        <v>26</v>
      </c>
      <c r="Q30" s="10">
        <v>17</v>
      </c>
      <c r="R30" s="9">
        <f t="shared" si="4"/>
        <v>65.384615384615387</v>
      </c>
      <c r="S30" s="10">
        <v>129</v>
      </c>
      <c r="T30" s="10">
        <v>86</v>
      </c>
      <c r="U30" s="9">
        <f t="shared" si="5"/>
        <v>66.666666666666657</v>
      </c>
      <c r="V30" s="10">
        <v>18</v>
      </c>
      <c r="W30" s="10">
        <v>18</v>
      </c>
      <c r="X30" s="9">
        <f t="shared" si="6"/>
        <v>100</v>
      </c>
      <c r="Y30" s="10">
        <v>50</v>
      </c>
      <c r="Z30" s="10">
        <v>23</v>
      </c>
      <c r="AA30" s="9">
        <f t="shared" si="7"/>
        <v>46</v>
      </c>
      <c r="AB30" s="10">
        <v>28</v>
      </c>
      <c r="AC30" s="11">
        <v>44628.277971331016</v>
      </c>
      <c r="AD30" s="12" t="s">
        <v>1454</v>
      </c>
      <c r="AE30" s="10">
        <v>107</v>
      </c>
      <c r="AF30" s="92" t="s">
        <v>1435</v>
      </c>
      <c r="AG30" s="92" t="s">
        <v>94</v>
      </c>
      <c r="AH30" s="93">
        <v>286</v>
      </c>
      <c r="AI30" s="93">
        <v>214</v>
      </c>
      <c r="AJ30" s="94">
        <v>74.825174825174827</v>
      </c>
      <c r="AK30" s="33">
        <f t="shared" si="8"/>
        <v>67.785234899328856</v>
      </c>
      <c r="AL30" s="101">
        <f t="shared" si="9"/>
        <v>-7.0399399258459709</v>
      </c>
    </row>
    <row r="31" spans="1:38" ht="12.75" x14ac:dyDescent="0.2">
      <c r="A31" s="6" t="s">
        <v>58</v>
      </c>
      <c r="B31" s="7" t="s">
        <v>1437</v>
      </c>
      <c r="C31" s="6" t="s">
        <v>613</v>
      </c>
      <c r="D31" s="6">
        <v>5</v>
      </c>
      <c r="E31" s="6" t="s">
        <v>1421</v>
      </c>
      <c r="F31" s="8" t="s">
        <v>94</v>
      </c>
      <c r="G31" s="6">
        <f t="shared" si="0"/>
        <v>2188</v>
      </c>
      <c r="H31" s="6">
        <f t="shared" si="0"/>
        <v>1467</v>
      </c>
      <c r="I31" s="9">
        <f t="shared" si="1"/>
        <v>67.047531992687382</v>
      </c>
      <c r="J31" s="10">
        <v>347</v>
      </c>
      <c r="K31" s="10">
        <v>196</v>
      </c>
      <c r="L31" s="9">
        <f t="shared" si="2"/>
        <v>56.484149855907781</v>
      </c>
      <c r="M31" s="10">
        <v>370</v>
      </c>
      <c r="N31" s="10">
        <v>295</v>
      </c>
      <c r="O31" s="9">
        <f t="shared" si="3"/>
        <v>79.729729729729726</v>
      </c>
      <c r="P31" s="10">
        <v>324</v>
      </c>
      <c r="Q31" s="10">
        <v>266</v>
      </c>
      <c r="R31" s="9">
        <f t="shared" si="4"/>
        <v>82.098765432098759</v>
      </c>
      <c r="S31" s="10">
        <v>851</v>
      </c>
      <c r="T31" s="10">
        <v>566</v>
      </c>
      <c r="U31" s="9">
        <f t="shared" si="5"/>
        <v>66.509988249118678</v>
      </c>
      <c r="V31" s="10">
        <v>215</v>
      </c>
      <c r="W31" s="10">
        <v>97</v>
      </c>
      <c r="X31" s="9">
        <f t="shared" si="6"/>
        <v>45.116279069767437</v>
      </c>
      <c r="Y31" s="10">
        <v>81</v>
      </c>
      <c r="Z31" s="10">
        <v>47</v>
      </c>
      <c r="AA31" s="9">
        <f t="shared" si="7"/>
        <v>58.024691358024697</v>
      </c>
      <c r="AB31" s="10">
        <v>448</v>
      </c>
      <c r="AC31" s="11">
        <v>44629.136847766204</v>
      </c>
      <c r="AD31" s="12" t="s">
        <v>414</v>
      </c>
      <c r="AE31" s="10">
        <v>108</v>
      </c>
      <c r="AF31" s="92" t="s">
        <v>1437</v>
      </c>
      <c r="AG31" s="92" t="s">
        <v>94</v>
      </c>
      <c r="AH31" s="93">
        <v>2280</v>
      </c>
      <c r="AI31" s="93">
        <v>1881</v>
      </c>
      <c r="AJ31" s="94">
        <v>82.5</v>
      </c>
      <c r="AK31" s="33">
        <f t="shared" si="8"/>
        <v>67.047531992687382</v>
      </c>
      <c r="AL31" s="101">
        <f t="shared" si="9"/>
        <v>-15.452468007312618</v>
      </c>
    </row>
    <row r="32" spans="1:38" ht="12.75" x14ac:dyDescent="0.2">
      <c r="A32" s="6" t="s">
        <v>59</v>
      </c>
      <c r="B32" s="7" t="s">
        <v>1438</v>
      </c>
      <c r="C32" s="6" t="s">
        <v>433</v>
      </c>
      <c r="D32" s="6">
        <v>4</v>
      </c>
      <c r="E32" s="6" t="s">
        <v>1436</v>
      </c>
      <c r="F32" s="8" t="s">
        <v>94</v>
      </c>
      <c r="G32" s="6">
        <f t="shared" si="0"/>
        <v>1492</v>
      </c>
      <c r="H32" s="6">
        <f t="shared" si="0"/>
        <v>997</v>
      </c>
      <c r="I32" s="9">
        <f t="shared" si="1"/>
        <v>66.823056300268092</v>
      </c>
      <c r="J32" s="10">
        <v>275</v>
      </c>
      <c r="K32" s="10">
        <v>159</v>
      </c>
      <c r="L32" s="9">
        <f t="shared" si="2"/>
        <v>57.818181818181813</v>
      </c>
      <c r="M32" s="10">
        <v>182</v>
      </c>
      <c r="N32" s="10">
        <v>131</v>
      </c>
      <c r="O32" s="9">
        <f t="shared" si="3"/>
        <v>71.978021978021971</v>
      </c>
      <c r="P32" s="10">
        <v>214</v>
      </c>
      <c r="Q32" s="10">
        <v>127</v>
      </c>
      <c r="R32" s="9">
        <f t="shared" si="4"/>
        <v>59.345794392523366</v>
      </c>
      <c r="S32" s="10">
        <v>568</v>
      </c>
      <c r="T32" s="10">
        <v>422</v>
      </c>
      <c r="U32" s="9">
        <f t="shared" si="5"/>
        <v>74.295774647887328</v>
      </c>
      <c r="V32" s="10">
        <v>92</v>
      </c>
      <c r="W32" s="10">
        <v>61</v>
      </c>
      <c r="X32" s="9">
        <f t="shared" si="6"/>
        <v>66.304347826086953</v>
      </c>
      <c r="Y32" s="10">
        <v>161</v>
      </c>
      <c r="Z32" s="10">
        <v>97</v>
      </c>
      <c r="AA32" s="9">
        <f t="shared" si="7"/>
        <v>60.248447204968947</v>
      </c>
      <c r="AB32" s="10">
        <v>43</v>
      </c>
      <c r="AC32" s="11">
        <v>44540.305355578705</v>
      </c>
      <c r="AD32" s="12" t="s">
        <v>141</v>
      </c>
      <c r="AE32" s="10">
        <v>36</v>
      </c>
      <c r="AF32" s="92" t="s">
        <v>1438</v>
      </c>
      <c r="AG32" s="92" t="s">
        <v>94</v>
      </c>
      <c r="AH32" s="93">
        <v>1405</v>
      </c>
      <c r="AI32" s="93">
        <v>1028</v>
      </c>
      <c r="AJ32" s="94">
        <v>73.167259786476862</v>
      </c>
      <c r="AK32" s="33">
        <f t="shared" si="8"/>
        <v>66.823056300268092</v>
      </c>
      <c r="AL32" s="101">
        <f t="shared" si="9"/>
        <v>-6.3442034862087695</v>
      </c>
    </row>
    <row r="33" spans="1:38" ht="12.75" x14ac:dyDescent="0.2">
      <c r="A33" s="6" t="s">
        <v>60</v>
      </c>
      <c r="B33" s="7" t="s">
        <v>1439</v>
      </c>
      <c r="C33" s="6" t="s">
        <v>433</v>
      </c>
      <c r="D33" s="6">
        <v>4</v>
      </c>
      <c r="E33" s="6" t="s">
        <v>1436</v>
      </c>
      <c r="F33" s="8" t="s">
        <v>94</v>
      </c>
      <c r="G33" s="6">
        <f t="shared" si="0"/>
        <v>4468</v>
      </c>
      <c r="H33" s="6">
        <f t="shared" si="0"/>
        <v>2754</v>
      </c>
      <c r="I33" s="9">
        <f t="shared" si="1"/>
        <v>61.638316920322289</v>
      </c>
      <c r="J33" s="10">
        <v>492</v>
      </c>
      <c r="K33" s="10">
        <v>280</v>
      </c>
      <c r="L33" s="9">
        <f t="shared" si="2"/>
        <v>56.910569105691053</v>
      </c>
      <c r="M33" s="10">
        <v>659</v>
      </c>
      <c r="N33" s="10">
        <v>539</v>
      </c>
      <c r="O33" s="9">
        <f t="shared" si="3"/>
        <v>81.790591805766311</v>
      </c>
      <c r="P33" s="10">
        <v>735</v>
      </c>
      <c r="Q33" s="10">
        <v>554</v>
      </c>
      <c r="R33" s="9">
        <f t="shared" si="4"/>
        <v>75.374149659863946</v>
      </c>
      <c r="S33" s="10">
        <v>1642</v>
      </c>
      <c r="T33" s="10">
        <v>978</v>
      </c>
      <c r="U33" s="9">
        <f t="shared" si="5"/>
        <v>59.561510353227774</v>
      </c>
      <c r="V33" s="10">
        <v>737</v>
      </c>
      <c r="W33" s="10">
        <v>297</v>
      </c>
      <c r="X33" s="9">
        <f t="shared" si="6"/>
        <v>40.298507462686565</v>
      </c>
      <c r="Y33" s="10">
        <v>203</v>
      </c>
      <c r="Z33" s="10">
        <v>106</v>
      </c>
      <c r="AA33" s="9">
        <f t="shared" si="7"/>
        <v>52.216748768472911</v>
      </c>
      <c r="AB33" s="10">
        <v>106</v>
      </c>
      <c r="AC33" s="11">
        <v>44582.155721076386</v>
      </c>
      <c r="AD33" s="12" t="s">
        <v>1457</v>
      </c>
      <c r="AE33" s="10">
        <v>75</v>
      </c>
      <c r="AF33" s="92" t="s">
        <v>1439</v>
      </c>
      <c r="AG33" s="92" t="s">
        <v>94</v>
      </c>
      <c r="AH33" s="93">
        <v>4209</v>
      </c>
      <c r="AI33" s="93">
        <v>2854</v>
      </c>
      <c r="AJ33" s="94">
        <v>67.807080066524122</v>
      </c>
      <c r="AK33" s="33">
        <f t="shared" si="8"/>
        <v>61.638316920322289</v>
      </c>
      <c r="AL33" s="101">
        <f t="shared" si="9"/>
        <v>-6.1687631462018331</v>
      </c>
    </row>
    <row r="34" spans="1:38" ht="12.75" x14ac:dyDescent="0.2">
      <c r="A34" s="6" t="s">
        <v>61</v>
      </c>
      <c r="B34" s="7" t="s">
        <v>1440</v>
      </c>
      <c r="C34" s="6" t="s">
        <v>433</v>
      </c>
      <c r="D34" s="6">
        <v>4</v>
      </c>
      <c r="E34" s="6" t="s">
        <v>1436</v>
      </c>
      <c r="F34" s="8" t="s">
        <v>94</v>
      </c>
      <c r="G34" s="6">
        <f t="shared" si="0"/>
        <v>733</v>
      </c>
      <c r="H34" s="6">
        <f t="shared" si="0"/>
        <v>451</v>
      </c>
      <c r="I34" s="9">
        <f t="shared" si="1"/>
        <v>61.527967257844473</v>
      </c>
      <c r="J34" s="10">
        <v>78</v>
      </c>
      <c r="K34" s="10">
        <v>49</v>
      </c>
      <c r="L34" s="9">
        <f t="shared" si="2"/>
        <v>62.820512820512818</v>
      </c>
      <c r="M34" s="10">
        <v>80</v>
      </c>
      <c r="N34" s="10">
        <v>70</v>
      </c>
      <c r="O34" s="9">
        <f t="shared" si="3"/>
        <v>87.5</v>
      </c>
      <c r="P34" s="10">
        <v>15</v>
      </c>
      <c r="Q34" s="10">
        <v>10</v>
      </c>
      <c r="R34" s="9">
        <f t="shared" si="4"/>
        <v>66.666666666666657</v>
      </c>
      <c r="S34" s="10">
        <v>509</v>
      </c>
      <c r="T34" s="10">
        <v>283</v>
      </c>
      <c r="U34" s="9">
        <f t="shared" si="5"/>
        <v>55.599214145383101</v>
      </c>
      <c r="V34" s="10">
        <v>18</v>
      </c>
      <c r="W34" s="10">
        <v>18</v>
      </c>
      <c r="X34" s="9">
        <f t="shared" si="6"/>
        <v>100</v>
      </c>
      <c r="Y34" s="10">
        <v>33</v>
      </c>
      <c r="Z34" s="10">
        <v>21</v>
      </c>
      <c r="AA34" s="9">
        <f t="shared" si="7"/>
        <v>63.636363636363633</v>
      </c>
      <c r="AB34" s="10">
        <v>82</v>
      </c>
      <c r="AC34" s="11">
        <v>44620.268487453701</v>
      </c>
      <c r="AD34" s="12" t="s">
        <v>128</v>
      </c>
      <c r="AE34" s="10">
        <v>86</v>
      </c>
      <c r="AF34" s="95" t="s">
        <v>1440</v>
      </c>
      <c r="AG34" s="92" t="s">
        <v>94</v>
      </c>
      <c r="AH34" s="93" t="s">
        <v>78</v>
      </c>
      <c r="AI34" s="93" t="s">
        <v>78</v>
      </c>
      <c r="AJ34" s="93" t="s">
        <v>78</v>
      </c>
      <c r="AK34" s="33">
        <f t="shared" si="8"/>
        <v>61.527967257844473</v>
      </c>
      <c r="AL34" s="101" t="s">
        <v>78</v>
      </c>
    </row>
    <row r="35" spans="1:38" ht="12.75" x14ac:dyDescent="0.2">
      <c r="A35" s="6" t="s">
        <v>62</v>
      </c>
      <c r="B35" s="7" t="s">
        <v>1441</v>
      </c>
      <c r="C35" s="6" t="s">
        <v>433</v>
      </c>
      <c r="D35" s="6">
        <v>4</v>
      </c>
      <c r="E35" s="6" t="s">
        <v>1436</v>
      </c>
      <c r="F35" s="8" t="s">
        <v>94</v>
      </c>
      <c r="G35" s="6">
        <f t="shared" si="0"/>
        <v>342</v>
      </c>
      <c r="H35" s="6">
        <f t="shared" si="0"/>
        <v>194</v>
      </c>
      <c r="I35" s="9">
        <f t="shared" si="1"/>
        <v>56.725146198830409</v>
      </c>
      <c r="J35" s="10">
        <v>32</v>
      </c>
      <c r="K35" s="10">
        <v>19</v>
      </c>
      <c r="L35" s="9">
        <f t="shared" si="2"/>
        <v>59.375</v>
      </c>
      <c r="M35" s="10">
        <v>29</v>
      </c>
      <c r="N35" s="10">
        <v>24</v>
      </c>
      <c r="O35" s="9">
        <f t="shared" si="3"/>
        <v>82.758620689655174</v>
      </c>
      <c r="P35" s="10">
        <v>37</v>
      </c>
      <c r="Q35" s="10">
        <v>20</v>
      </c>
      <c r="R35" s="9">
        <f t="shared" si="4"/>
        <v>54.054054054054056</v>
      </c>
      <c r="S35" s="10">
        <v>149</v>
      </c>
      <c r="T35" s="10">
        <v>76</v>
      </c>
      <c r="U35" s="9">
        <f t="shared" si="5"/>
        <v>51.006711409395976</v>
      </c>
      <c r="V35" s="10">
        <v>69</v>
      </c>
      <c r="W35" s="10">
        <v>41</v>
      </c>
      <c r="X35" s="9">
        <f t="shared" si="6"/>
        <v>59.420289855072461</v>
      </c>
      <c r="Y35" s="10">
        <v>26</v>
      </c>
      <c r="Z35" s="10">
        <v>14</v>
      </c>
      <c r="AA35" s="9">
        <f t="shared" si="7"/>
        <v>53.846153846153847</v>
      </c>
      <c r="AB35" s="10">
        <v>16</v>
      </c>
      <c r="AC35" s="11">
        <v>44634.381612268517</v>
      </c>
      <c r="AD35" s="12" t="s">
        <v>1458</v>
      </c>
      <c r="AE35" s="10">
        <v>121</v>
      </c>
      <c r="AF35" s="92" t="s">
        <v>1441</v>
      </c>
      <c r="AG35" s="92" t="s">
        <v>94</v>
      </c>
      <c r="AH35" s="93">
        <v>327</v>
      </c>
      <c r="AI35" s="93">
        <v>246</v>
      </c>
      <c r="AJ35" s="94">
        <v>75.22935779816514</v>
      </c>
      <c r="AK35" s="33">
        <f t="shared" si="8"/>
        <v>56.725146198830409</v>
      </c>
      <c r="AL35" s="101">
        <f t="shared" si="9"/>
        <v>-18.504211599334731</v>
      </c>
    </row>
    <row r="36" spans="1:38" ht="12.75" x14ac:dyDescent="0.2">
      <c r="A36" s="6" t="s">
        <v>63</v>
      </c>
      <c r="B36" s="7" t="s">
        <v>1442</v>
      </c>
      <c r="C36" s="6" t="s">
        <v>433</v>
      </c>
      <c r="D36" s="6">
        <v>4</v>
      </c>
      <c r="E36" s="6" t="s">
        <v>1436</v>
      </c>
      <c r="F36" s="8" t="s">
        <v>94</v>
      </c>
      <c r="G36" s="6">
        <f t="shared" si="0"/>
        <v>1028</v>
      </c>
      <c r="H36" s="6">
        <f t="shared" si="0"/>
        <v>581</v>
      </c>
      <c r="I36" s="9">
        <f t="shared" si="1"/>
        <v>56.517509727626461</v>
      </c>
      <c r="J36" s="10">
        <v>243</v>
      </c>
      <c r="K36" s="10">
        <v>130</v>
      </c>
      <c r="L36" s="9">
        <f t="shared" si="2"/>
        <v>53.497942386831276</v>
      </c>
      <c r="M36" s="10">
        <v>89</v>
      </c>
      <c r="N36" s="10">
        <v>60</v>
      </c>
      <c r="O36" s="9">
        <f t="shared" si="3"/>
        <v>67.415730337078656</v>
      </c>
      <c r="P36" s="10">
        <v>119</v>
      </c>
      <c r="Q36" s="10">
        <v>95</v>
      </c>
      <c r="R36" s="9">
        <f t="shared" si="4"/>
        <v>79.831932773109244</v>
      </c>
      <c r="S36" s="10">
        <v>400</v>
      </c>
      <c r="T36" s="10">
        <v>223</v>
      </c>
      <c r="U36" s="9">
        <f t="shared" si="5"/>
        <v>55.75</v>
      </c>
      <c r="V36" s="10">
        <v>144</v>
      </c>
      <c r="W36" s="10">
        <v>70</v>
      </c>
      <c r="X36" s="9">
        <f t="shared" si="6"/>
        <v>48.611111111111107</v>
      </c>
      <c r="Y36" s="10">
        <v>33</v>
      </c>
      <c r="Z36" s="10">
        <v>3</v>
      </c>
      <c r="AA36" s="9">
        <f t="shared" si="7"/>
        <v>9.0909090909090917</v>
      </c>
      <c r="AB36" s="10">
        <v>30</v>
      </c>
      <c r="AC36" s="11">
        <v>44643.347249849539</v>
      </c>
      <c r="AD36" s="12" t="s">
        <v>1459</v>
      </c>
      <c r="AE36" s="10">
        <v>130</v>
      </c>
      <c r="AF36" s="92" t="s">
        <v>1442</v>
      </c>
      <c r="AG36" s="92" t="s">
        <v>94</v>
      </c>
      <c r="AH36" s="93">
        <v>1005</v>
      </c>
      <c r="AI36" s="93">
        <v>608</v>
      </c>
      <c r="AJ36" s="94">
        <v>60.49751243781094</v>
      </c>
      <c r="AK36" s="33">
        <f t="shared" si="8"/>
        <v>56.517509727626461</v>
      </c>
      <c r="AL36" s="101">
        <f t="shared" si="9"/>
        <v>-3.980002710184479</v>
      </c>
    </row>
    <row r="37" spans="1:38" ht="12.75" x14ac:dyDescent="0.2">
      <c r="A37" s="6" t="s">
        <v>64</v>
      </c>
      <c r="B37" s="7" t="s">
        <v>1443</v>
      </c>
      <c r="C37" s="6" t="s">
        <v>433</v>
      </c>
      <c r="D37" s="6">
        <v>4</v>
      </c>
      <c r="E37" s="6" t="s">
        <v>1436</v>
      </c>
      <c r="F37" s="8" t="s">
        <v>94</v>
      </c>
      <c r="G37" s="6">
        <f t="shared" si="0"/>
        <v>1457</v>
      </c>
      <c r="H37" s="6">
        <f t="shared" si="0"/>
        <v>758</v>
      </c>
      <c r="I37" s="9">
        <f t="shared" si="1"/>
        <v>52.024708304735753</v>
      </c>
      <c r="J37" s="10">
        <v>175</v>
      </c>
      <c r="K37" s="10">
        <v>113</v>
      </c>
      <c r="L37" s="9">
        <f t="shared" si="2"/>
        <v>64.571428571428569</v>
      </c>
      <c r="M37" s="10">
        <v>186</v>
      </c>
      <c r="N37" s="10">
        <v>125</v>
      </c>
      <c r="O37" s="9">
        <f t="shared" si="3"/>
        <v>67.204301075268816</v>
      </c>
      <c r="P37" s="10">
        <v>153</v>
      </c>
      <c r="Q37" s="10">
        <v>147</v>
      </c>
      <c r="R37" s="9">
        <f t="shared" si="4"/>
        <v>96.078431372549019</v>
      </c>
      <c r="S37" s="10">
        <v>630</v>
      </c>
      <c r="T37" s="10">
        <v>234</v>
      </c>
      <c r="U37" s="9">
        <f t="shared" si="5"/>
        <v>37.142857142857146</v>
      </c>
      <c r="V37" s="10">
        <v>215</v>
      </c>
      <c r="W37" s="10">
        <v>98</v>
      </c>
      <c r="X37" s="9">
        <f t="shared" si="6"/>
        <v>45.581395348837212</v>
      </c>
      <c r="Y37" s="10">
        <v>98</v>
      </c>
      <c r="Z37" s="10">
        <v>41</v>
      </c>
      <c r="AA37" s="9">
        <f t="shared" si="7"/>
        <v>41.836734693877553</v>
      </c>
      <c r="AB37" s="10">
        <v>140</v>
      </c>
      <c r="AC37" s="11">
        <v>44630.268420011576</v>
      </c>
      <c r="AD37" s="12" t="s">
        <v>1118</v>
      </c>
      <c r="AE37" s="10">
        <v>113</v>
      </c>
      <c r="AF37" s="92" t="s">
        <v>1443</v>
      </c>
      <c r="AG37" s="92" t="s">
        <v>94</v>
      </c>
      <c r="AH37" s="93">
        <v>1400</v>
      </c>
      <c r="AI37" s="93">
        <v>862</v>
      </c>
      <c r="AJ37" s="94">
        <v>61.571428571428577</v>
      </c>
      <c r="AK37" s="33">
        <f t="shared" si="8"/>
        <v>52.024708304735753</v>
      </c>
      <c r="AL37" s="101">
        <f t="shared" si="9"/>
        <v>-9.546720266692823</v>
      </c>
    </row>
    <row r="38" spans="1:38" ht="12.75" x14ac:dyDescent="0.2">
      <c r="A38" s="6" t="s">
        <v>65</v>
      </c>
      <c r="B38" s="7" t="s">
        <v>1444</v>
      </c>
      <c r="C38" s="6" t="s">
        <v>613</v>
      </c>
      <c r="D38" s="6">
        <v>5</v>
      </c>
      <c r="E38" s="6" t="s">
        <v>1421</v>
      </c>
      <c r="F38" s="8" t="s">
        <v>94</v>
      </c>
      <c r="G38" s="6">
        <f t="shared" si="0"/>
        <v>83</v>
      </c>
      <c r="H38" s="6">
        <f t="shared" si="0"/>
        <v>31</v>
      </c>
      <c r="I38" s="9">
        <f t="shared" si="1"/>
        <v>37.349397590361441</v>
      </c>
      <c r="J38" s="10">
        <v>9</v>
      </c>
      <c r="K38" s="10">
        <v>2</v>
      </c>
      <c r="L38" s="9">
        <f t="shared" si="2"/>
        <v>22.222222222222221</v>
      </c>
      <c r="M38" s="10">
        <v>7</v>
      </c>
      <c r="N38" s="10">
        <v>6</v>
      </c>
      <c r="O38" s="9">
        <f t="shared" si="3"/>
        <v>85.714285714285708</v>
      </c>
      <c r="P38" s="10">
        <v>0</v>
      </c>
      <c r="Q38" s="10">
        <v>0</v>
      </c>
      <c r="R38" s="9" t="e">
        <f t="shared" si="4"/>
        <v>#DIV/0!</v>
      </c>
      <c r="S38" s="10">
        <v>47</v>
      </c>
      <c r="T38" s="10">
        <v>16</v>
      </c>
      <c r="U38" s="9">
        <f t="shared" si="5"/>
        <v>34.042553191489361</v>
      </c>
      <c r="V38" s="10">
        <v>20</v>
      </c>
      <c r="W38" s="10">
        <v>7</v>
      </c>
      <c r="X38" s="9">
        <f t="shared" si="6"/>
        <v>35</v>
      </c>
      <c r="Y38" s="10">
        <v>0</v>
      </c>
      <c r="Z38" s="10">
        <v>0</v>
      </c>
      <c r="AA38" s="9" t="e">
        <f t="shared" si="7"/>
        <v>#DIV/0!</v>
      </c>
      <c r="AB38" s="10">
        <v>3</v>
      </c>
      <c r="AC38" s="11">
        <v>44627.376238553239</v>
      </c>
      <c r="AD38" s="12" t="s">
        <v>1460</v>
      </c>
      <c r="AE38" s="10">
        <v>100</v>
      </c>
      <c r="AF38" s="92" t="s">
        <v>1444</v>
      </c>
      <c r="AG38" s="92" t="s">
        <v>94</v>
      </c>
      <c r="AH38" s="93">
        <v>84</v>
      </c>
      <c r="AI38" s="93">
        <v>50</v>
      </c>
      <c r="AJ38" s="94">
        <v>59.523809523809526</v>
      </c>
      <c r="AK38" s="33">
        <f t="shared" si="8"/>
        <v>37.349397590361441</v>
      </c>
      <c r="AL38" s="101">
        <f t="shared" si="9"/>
        <v>-22.174411933448084</v>
      </c>
    </row>
    <row r="39" spans="1:38" ht="12.75" x14ac:dyDescent="0.2">
      <c r="A39" s="6" t="s">
        <v>66</v>
      </c>
      <c r="B39" s="7" t="s">
        <v>1445</v>
      </c>
      <c r="C39" s="6" t="s">
        <v>286</v>
      </c>
      <c r="D39" s="6">
        <v>2</v>
      </c>
      <c r="E39" s="6" t="s">
        <v>175</v>
      </c>
      <c r="F39" s="8" t="s">
        <v>95</v>
      </c>
      <c r="G39" s="6">
        <f t="shared" si="0"/>
        <v>901</v>
      </c>
      <c r="H39" s="6">
        <f t="shared" si="0"/>
        <v>688</v>
      </c>
      <c r="I39" s="9">
        <f t="shared" si="1"/>
        <v>76.359600443951166</v>
      </c>
      <c r="J39" s="10">
        <v>130</v>
      </c>
      <c r="K39" s="10">
        <v>61</v>
      </c>
      <c r="L39" s="9">
        <f t="shared" si="2"/>
        <v>46.92307692307692</v>
      </c>
      <c r="M39" s="10">
        <v>148</v>
      </c>
      <c r="N39" s="10">
        <v>136</v>
      </c>
      <c r="O39" s="9">
        <f t="shared" si="3"/>
        <v>91.891891891891902</v>
      </c>
      <c r="P39" s="10">
        <v>93</v>
      </c>
      <c r="Q39" s="10">
        <v>93</v>
      </c>
      <c r="R39" s="9">
        <f t="shared" si="4"/>
        <v>100</v>
      </c>
      <c r="S39" s="10">
        <v>367</v>
      </c>
      <c r="T39" s="10">
        <v>236</v>
      </c>
      <c r="U39" s="9">
        <f t="shared" si="5"/>
        <v>64.305177111716617</v>
      </c>
      <c r="V39" s="10">
        <v>81</v>
      </c>
      <c r="W39" s="10">
        <v>81</v>
      </c>
      <c r="X39" s="9">
        <f t="shared" si="6"/>
        <v>100</v>
      </c>
      <c r="Y39" s="10">
        <v>82</v>
      </c>
      <c r="Z39" s="10">
        <v>81</v>
      </c>
      <c r="AA39" s="9">
        <f t="shared" si="7"/>
        <v>98.780487804878049</v>
      </c>
      <c r="AB39" s="10">
        <v>29</v>
      </c>
      <c r="AC39" s="11">
        <v>44665.327920081021</v>
      </c>
      <c r="AD39" s="12">
        <v>44664</v>
      </c>
      <c r="AE39" s="10">
        <v>152</v>
      </c>
      <c r="AF39" s="92" t="s">
        <v>1445</v>
      </c>
      <c r="AG39" s="92" t="s">
        <v>95</v>
      </c>
      <c r="AH39" s="93">
        <v>966</v>
      </c>
      <c r="AI39" s="93">
        <v>605</v>
      </c>
      <c r="AJ39" s="94">
        <v>62.629399585921334</v>
      </c>
      <c r="AK39" s="33">
        <f t="shared" si="8"/>
        <v>76.359600443951166</v>
      </c>
      <c r="AL39" s="101">
        <f t="shared" si="9"/>
        <v>13.730200858029832</v>
      </c>
    </row>
    <row r="40" spans="1:38" ht="12.75" x14ac:dyDescent="0.2">
      <c r="A40" s="6" t="s">
        <v>67</v>
      </c>
      <c r="B40" s="7" t="s">
        <v>1446</v>
      </c>
      <c r="C40" s="6" t="s">
        <v>286</v>
      </c>
      <c r="D40" s="6">
        <v>2</v>
      </c>
      <c r="E40" s="6" t="s">
        <v>175</v>
      </c>
      <c r="F40" s="8" t="s">
        <v>95</v>
      </c>
      <c r="G40" s="6">
        <f t="shared" si="0"/>
        <v>4750</v>
      </c>
      <c r="H40" s="6">
        <f t="shared" si="0"/>
        <v>2584</v>
      </c>
      <c r="I40" s="9">
        <f t="shared" si="1"/>
        <v>54.400000000000006</v>
      </c>
      <c r="J40" s="10">
        <v>727</v>
      </c>
      <c r="K40" s="10">
        <v>311</v>
      </c>
      <c r="L40" s="9">
        <f t="shared" si="2"/>
        <v>42.778541953232462</v>
      </c>
      <c r="M40" s="10">
        <v>885</v>
      </c>
      <c r="N40" s="10">
        <v>588</v>
      </c>
      <c r="O40" s="9">
        <f t="shared" si="3"/>
        <v>66.440677966101688</v>
      </c>
      <c r="P40" s="10">
        <v>676</v>
      </c>
      <c r="Q40" s="10">
        <v>446</v>
      </c>
      <c r="R40" s="9">
        <f t="shared" si="4"/>
        <v>65.976331360946745</v>
      </c>
      <c r="S40" s="10">
        <v>1835</v>
      </c>
      <c r="T40" s="10">
        <v>993</v>
      </c>
      <c r="U40" s="9">
        <f t="shared" si="5"/>
        <v>54.114441416893733</v>
      </c>
      <c r="V40" s="10">
        <v>304</v>
      </c>
      <c r="W40" s="10">
        <v>138</v>
      </c>
      <c r="X40" s="9">
        <f t="shared" si="6"/>
        <v>45.394736842105267</v>
      </c>
      <c r="Y40" s="10">
        <v>323</v>
      </c>
      <c r="Z40" s="10">
        <v>108</v>
      </c>
      <c r="AA40" s="9">
        <f t="shared" si="7"/>
        <v>33.436532507739933</v>
      </c>
      <c r="AB40" s="10">
        <v>471</v>
      </c>
      <c r="AC40" s="11">
        <v>44635.19796420139</v>
      </c>
      <c r="AD40" s="12" t="s">
        <v>576</v>
      </c>
      <c r="AE40" s="10">
        <v>125</v>
      </c>
      <c r="AF40" s="92" t="s">
        <v>1446</v>
      </c>
      <c r="AG40" s="92" t="s">
        <v>95</v>
      </c>
      <c r="AH40" s="93">
        <v>4363</v>
      </c>
      <c r="AI40" s="93">
        <v>2585</v>
      </c>
      <c r="AJ40" s="94">
        <v>59.248223699289483</v>
      </c>
      <c r="AK40" s="33">
        <f t="shared" si="8"/>
        <v>54.400000000000006</v>
      </c>
      <c r="AL40" s="101">
        <f t="shared" si="9"/>
        <v>-4.8482236992894769</v>
      </c>
    </row>
    <row r="41" spans="1:38" ht="12.75" x14ac:dyDescent="0.2">
      <c r="A41" s="6" t="s">
        <v>68</v>
      </c>
      <c r="B41" s="7" t="s">
        <v>1447</v>
      </c>
      <c r="C41" s="6" t="s">
        <v>286</v>
      </c>
      <c r="D41" s="6">
        <v>2</v>
      </c>
      <c r="E41" s="6" t="s">
        <v>175</v>
      </c>
      <c r="F41" s="8" t="s">
        <v>95</v>
      </c>
      <c r="G41" s="6">
        <f t="shared" si="0"/>
        <v>440</v>
      </c>
      <c r="H41" s="6">
        <f t="shared" si="0"/>
        <v>236</v>
      </c>
      <c r="I41" s="9">
        <f t="shared" si="1"/>
        <v>53.63636363636364</v>
      </c>
      <c r="J41" s="10">
        <v>82</v>
      </c>
      <c r="K41" s="10">
        <v>36</v>
      </c>
      <c r="L41" s="9">
        <f t="shared" si="2"/>
        <v>43.902439024390247</v>
      </c>
      <c r="M41" s="10">
        <v>36</v>
      </c>
      <c r="N41" s="10">
        <v>19</v>
      </c>
      <c r="O41" s="9">
        <f t="shared" si="3"/>
        <v>52.777777777777779</v>
      </c>
      <c r="P41" s="10">
        <v>46</v>
      </c>
      <c r="Q41" s="10">
        <v>25</v>
      </c>
      <c r="R41" s="9">
        <f t="shared" si="4"/>
        <v>54.347826086956516</v>
      </c>
      <c r="S41" s="10">
        <v>163</v>
      </c>
      <c r="T41" s="10">
        <v>90</v>
      </c>
      <c r="U41" s="9">
        <f t="shared" si="5"/>
        <v>55.214723926380373</v>
      </c>
      <c r="V41" s="10">
        <v>79</v>
      </c>
      <c r="W41" s="10">
        <v>52</v>
      </c>
      <c r="X41" s="9">
        <f t="shared" si="6"/>
        <v>65.822784810126578</v>
      </c>
      <c r="Y41" s="10">
        <v>34</v>
      </c>
      <c r="Z41" s="10">
        <v>14</v>
      </c>
      <c r="AA41" s="9">
        <f t="shared" si="7"/>
        <v>41.17647058823529</v>
      </c>
      <c r="AB41" s="10">
        <v>83</v>
      </c>
      <c r="AC41" s="11">
        <v>44631.328126840279</v>
      </c>
      <c r="AD41" s="12">
        <v>44629</v>
      </c>
      <c r="AE41" s="10">
        <v>117</v>
      </c>
      <c r="AF41" s="92" t="s">
        <v>1447</v>
      </c>
      <c r="AG41" s="92" t="s">
        <v>95</v>
      </c>
      <c r="AH41" s="93">
        <v>391</v>
      </c>
      <c r="AI41" s="93">
        <v>234</v>
      </c>
      <c r="AJ41" s="94">
        <v>59.846547314578004</v>
      </c>
      <c r="AK41" s="33">
        <f t="shared" si="8"/>
        <v>53.63636363636364</v>
      </c>
      <c r="AL41" s="101">
        <f t="shared" si="9"/>
        <v>-6.2101836782143636</v>
      </c>
    </row>
    <row r="42" spans="1:38" ht="12.75" x14ac:dyDescent="0.2">
      <c r="A42" s="6" t="s">
        <v>69</v>
      </c>
      <c r="B42" s="7" t="s">
        <v>1448</v>
      </c>
      <c r="C42" s="6" t="s">
        <v>122</v>
      </c>
      <c r="D42" s="6">
        <v>1</v>
      </c>
      <c r="E42" s="6" t="s">
        <v>175</v>
      </c>
      <c r="F42" s="8" t="s">
        <v>95</v>
      </c>
      <c r="G42" s="6">
        <f t="shared" si="0"/>
        <v>2303</v>
      </c>
      <c r="H42" s="6">
        <f t="shared" si="0"/>
        <v>1085</v>
      </c>
      <c r="I42" s="9">
        <f t="shared" si="1"/>
        <v>47.112462006079028</v>
      </c>
      <c r="J42" s="10">
        <v>305</v>
      </c>
      <c r="K42" s="10">
        <v>125</v>
      </c>
      <c r="L42" s="9">
        <f t="shared" si="2"/>
        <v>40.983606557377051</v>
      </c>
      <c r="M42" s="10">
        <v>240</v>
      </c>
      <c r="N42" s="10">
        <v>240</v>
      </c>
      <c r="O42" s="9">
        <f t="shared" si="3"/>
        <v>100</v>
      </c>
      <c r="P42" s="10">
        <v>231</v>
      </c>
      <c r="Q42" s="10">
        <v>176</v>
      </c>
      <c r="R42" s="9">
        <f t="shared" si="4"/>
        <v>76.19047619047619</v>
      </c>
      <c r="S42" s="10">
        <v>891</v>
      </c>
      <c r="T42" s="10">
        <v>409</v>
      </c>
      <c r="U42" s="9">
        <f t="shared" si="5"/>
        <v>45.903479236812572</v>
      </c>
      <c r="V42" s="10">
        <v>349</v>
      </c>
      <c r="W42" s="10">
        <v>120</v>
      </c>
      <c r="X42" s="9">
        <f t="shared" si="6"/>
        <v>34.383954154727789</v>
      </c>
      <c r="Y42" s="10">
        <v>287</v>
      </c>
      <c r="Z42" s="10">
        <v>15</v>
      </c>
      <c r="AA42" s="9">
        <f t="shared" si="7"/>
        <v>5.2264808362369335</v>
      </c>
      <c r="AB42" s="10">
        <v>0</v>
      </c>
      <c r="AC42" s="11">
        <v>44636.603211331021</v>
      </c>
      <c r="AD42" s="12" t="s">
        <v>1279</v>
      </c>
      <c r="AE42" s="10">
        <v>126</v>
      </c>
      <c r="AF42" s="92" t="s">
        <v>1448</v>
      </c>
      <c r="AG42" s="92" t="s">
        <v>95</v>
      </c>
      <c r="AH42" s="93">
        <v>2003</v>
      </c>
      <c r="AI42" s="93">
        <v>695</v>
      </c>
      <c r="AJ42" s="94">
        <v>34.697953070394412</v>
      </c>
      <c r="AK42" s="33">
        <f t="shared" si="8"/>
        <v>47.112462006079028</v>
      </c>
      <c r="AL42" s="101">
        <f t="shared" si="9"/>
        <v>12.414508935684616</v>
      </c>
    </row>
    <row r="43" spans="1:38" ht="12.75" x14ac:dyDescent="0.2">
      <c r="A43" s="6" t="s">
        <v>70</v>
      </c>
      <c r="B43" s="7" t="s">
        <v>154</v>
      </c>
      <c r="C43" s="6" t="s">
        <v>122</v>
      </c>
      <c r="D43" s="6">
        <v>1</v>
      </c>
      <c r="E43" s="6" t="s">
        <v>175</v>
      </c>
      <c r="F43" s="8" t="s">
        <v>95</v>
      </c>
      <c r="G43" s="6">
        <f t="shared" si="0"/>
        <v>2167</v>
      </c>
      <c r="H43" s="6">
        <f t="shared" si="0"/>
        <v>1008</v>
      </c>
      <c r="I43" s="9">
        <f t="shared" si="1"/>
        <v>46.515920627595754</v>
      </c>
      <c r="J43" s="10">
        <v>311</v>
      </c>
      <c r="K43" s="10">
        <v>101</v>
      </c>
      <c r="L43" s="9">
        <f t="shared" si="2"/>
        <v>32.475884244372985</v>
      </c>
      <c r="M43" s="10">
        <v>275</v>
      </c>
      <c r="N43" s="10">
        <v>221</v>
      </c>
      <c r="O43" s="9">
        <f t="shared" si="3"/>
        <v>80.36363636363636</v>
      </c>
      <c r="P43" s="10">
        <v>248</v>
      </c>
      <c r="Q43" s="10">
        <v>138</v>
      </c>
      <c r="R43" s="9">
        <f t="shared" si="4"/>
        <v>55.645161290322577</v>
      </c>
      <c r="S43" s="10">
        <v>876</v>
      </c>
      <c r="T43" s="10">
        <v>370</v>
      </c>
      <c r="U43" s="9">
        <f t="shared" si="5"/>
        <v>42.237442922374427</v>
      </c>
      <c r="V43" s="10">
        <v>247</v>
      </c>
      <c r="W43" s="10">
        <v>112</v>
      </c>
      <c r="X43" s="9">
        <f t="shared" si="6"/>
        <v>45.344129554655872</v>
      </c>
      <c r="Y43" s="10">
        <v>210</v>
      </c>
      <c r="Z43" s="10">
        <v>66</v>
      </c>
      <c r="AA43" s="9">
        <f t="shared" si="7"/>
        <v>31.428571428571427</v>
      </c>
      <c r="AB43" s="10">
        <v>214</v>
      </c>
      <c r="AC43" s="11">
        <v>44642.184807743055</v>
      </c>
      <c r="AD43" s="12" t="s">
        <v>166</v>
      </c>
      <c r="AE43" s="10">
        <v>128</v>
      </c>
      <c r="AF43" s="92" t="s">
        <v>154</v>
      </c>
      <c r="AG43" s="92" t="s">
        <v>95</v>
      </c>
      <c r="AH43" s="93">
        <v>2002</v>
      </c>
      <c r="AI43" s="93">
        <v>1302</v>
      </c>
      <c r="AJ43" s="94">
        <v>65.034965034965026</v>
      </c>
      <c r="AK43" s="33">
        <f t="shared" si="8"/>
        <v>46.515920627595754</v>
      </c>
      <c r="AL43" s="101">
        <f t="shared" si="9"/>
        <v>-18.519044407369272</v>
      </c>
    </row>
    <row r="44" spans="1:38" ht="12.75" x14ac:dyDescent="0.2">
      <c r="A44" s="6" t="s">
        <v>71</v>
      </c>
      <c r="B44" s="7" t="s">
        <v>1449</v>
      </c>
      <c r="C44" s="6" t="s">
        <v>286</v>
      </c>
      <c r="D44" s="6">
        <v>2</v>
      </c>
      <c r="E44" s="6" t="s">
        <v>175</v>
      </c>
      <c r="F44" s="8" t="s">
        <v>95</v>
      </c>
      <c r="G44" s="6">
        <f t="shared" si="0"/>
        <v>1521</v>
      </c>
      <c r="H44" s="6">
        <f t="shared" si="0"/>
        <v>682</v>
      </c>
      <c r="I44" s="9">
        <f t="shared" si="1"/>
        <v>44.838921761998684</v>
      </c>
      <c r="J44" s="10">
        <v>222</v>
      </c>
      <c r="K44" s="10">
        <v>67</v>
      </c>
      <c r="L44" s="9">
        <f t="shared" si="2"/>
        <v>30.180180180180184</v>
      </c>
      <c r="M44" s="10">
        <v>227</v>
      </c>
      <c r="N44" s="10">
        <v>139</v>
      </c>
      <c r="O44" s="9">
        <f t="shared" si="3"/>
        <v>61.233480176211451</v>
      </c>
      <c r="P44" s="10">
        <v>209</v>
      </c>
      <c r="Q44" s="10">
        <v>115</v>
      </c>
      <c r="R44" s="9">
        <f t="shared" si="4"/>
        <v>55.023923444976077</v>
      </c>
      <c r="S44" s="10">
        <v>622</v>
      </c>
      <c r="T44" s="10">
        <v>284</v>
      </c>
      <c r="U44" s="9">
        <f t="shared" si="5"/>
        <v>45.659163987138264</v>
      </c>
      <c r="V44" s="10">
        <v>66</v>
      </c>
      <c r="W44" s="10">
        <v>17</v>
      </c>
      <c r="X44" s="9">
        <f t="shared" si="6"/>
        <v>25.757575757575758</v>
      </c>
      <c r="Y44" s="10">
        <v>175</v>
      </c>
      <c r="Z44" s="10">
        <v>60</v>
      </c>
      <c r="AA44" s="9">
        <f t="shared" si="7"/>
        <v>34.285714285714285</v>
      </c>
      <c r="AB44" s="10">
        <v>0</v>
      </c>
      <c r="AC44" s="11">
        <v>44617.18534895833</v>
      </c>
      <c r="AD44" s="12" t="s">
        <v>205</v>
      </c>
      <c r="AE44" s="10">
        <v>80</v>
      </c>
      <c r="AF44" s="92" t="s">
        <v>1449</v>
      </c>
      <c r="AG44" s="92" t="s">
        <v>95</v>
      </c>
      <c r="AH44" s="93">
        <v>1386</v>
      </c>
      <c r="AI44" s="93">
        <v>706</v>
      </c>
      <c r="AJ44" s="94">
        <v>50.937950937950937</v>
      </c>
      <c r="AK44" s="33">
        <f t="shared" si="8"/>
        <v>44.838921761998684</v>
      </c>
      <c r="AL44" s="101">
        <f t="shared" si="9"/>
        <v>-6.0990291759522535</v>
      </c>
    </row>
    <row r="45" spans="1:38" ht="12.75" x14ac:dyDescent="0.2">
      <c r="A45" s="6" t="s">
        <v>72</v>
      </c>
      <c r="B45" s="7" t="s">
        <v>1450</v>
      </c>
      <c r="C45" s="6" t="s">
        <v>829</v>
      </c>
      <c r="D45" s="6">
        <v>6</v>
      </c>
      <c r="E45" s="6" t="s">
        <v>1421</v>
      </c>
      <c r="F45" s="8" t="s">
        <v>85</v>
      </c>
      <c r="G45" s="6">
        <f t="shared" si="0"/>
        <v>668</v>
      </c>
      <c r="H45" s="6">
        <f t="shared" si="0"/>
        <v>444</v>
      </c>
      <c r="I45" s="9">
        <f t="shared" si="1"/>
        <v>66.467065868263475</v>
      </c>
      <c r="J45" s="10">
        <v>91</v>
      </c>
      <c r="K45" s="10">
        <v>69</v>
      </c>
      <c r="L45" s="9">
        <f t="shared" si="2"/>
        <v>75.824175824175825</v>
      </c>
      <c r="M45" s="10">
        <v>29</v>
      </c>
      <c r="N45" s="10">
        <v>19</v>
      </c>
      <c r="O45" s="9">
        <f t="shared" si="3"/>
        <v>65.517241379310349</v>
      </c>
      <c r="P45" s="10">
        <v>207</v>
      </c>
      <c r="Q45" s="10">
        <v>154</v>
      </c>
      <c r="R45" s="9">
        <f t="shared" si="4"/>
        <v>74.39613526570048</v>
      </c>
      <c r="S45" s="10">
        <v>174</v>
      </c>
      <c r="T45" s="10">
        <v>111</v>
      </c>
      <c r="U45" s="9">
        <f t="shared" si="5"/>
        <v>63.793103448275865</v>
      </c>
      <c r="V45" s="10">
        <v>66</v>
      </c>
      <c r="W45" s="10">
        <v>42</v>
      </c>
      <c r="X45" s="9">
        <f t="shared" si="6"/>
        <v>63.636363636363633</v>
      </c>
      <c r="Y45" s="10">
        <v>101</v>
      </c>
      <c r="Z45" s="10">
        <v>49</v>
      </c>
      <c r="AA45" s="9">
        <f t="shared" si="7"/>
        <v>48.514851485148512</v>
      </c>
      <c r="AB45" s="10">
        <v>61</v>
      </c>
      <c r="AC45" s="11">
        <v>44540.174682407407</v>
      </c>
      <c r="AD45" s="12" t="s">
        <v>171</v>
      </c>
      <c r="AE45" s="10">
        <v>34</v>
      </c>
      <c r="AF45" s="92" t="s">
        <v>1450</v>
      </c>
      <c r="AG45" s="92" t="s">
        <v>85</v>
      </c>
      <c r="AH45" s="93">
        <v>1095</v>
      </c>
      <c r="AI45" s="93">
        <v>844</v>
      </c>
      <c r="AJ45" s="94">
        <v>77.077625570776249</v>
      </c>
      <c r="AK45" s="33">
        <f t="shared" si="8"/>
        <v>66.467065868263475</v>
      </c>
      <c r="AL45" s="101">
        <f t="shared" si="9"/>
        <v>-10.610559702512774</v>
      </c>
    </row>
    <row r="46" spans="1:38" ht="12.75" x14ac:dyDescent="0.2">
      <c r="A46" s="6" t="s">
        <v>73</v>
      </c>
      <c r="B46" s="7" t="s">
        <v>1451</v>
      </c>
      <c r="C46" s="6" t="s">
        <v>829</v>
      </c>
      <c r="D46" s="6">
        <v>6</v>
      </c>
      <c r="E46" s="6" t="s">
        <v>96</v>
      </c>
      <c r="F46" s="8" t="s">
        <v>96</v>
      </c>
      <c r="G46" s="6">
        <f t="shared" si="0"/>
        <v>1134</v>
      </c>
      <c r="H46" s="6">
        <f t="shared" si="0"/>
        <v>730</v>
      </c>
      <c r="I46" s="9">
        <f t="shared" si="1"/>
        <v>64.373897707231038</v>
      </c>
      <c r="J46" s="10">
        <v>164</v>
      </c>
      <c r="K46" s="10">
        <v>76</v>
      </c>
      <c r="L46" s="9">
        <f t="shared" si="2"/>
        <v>46.341463414634148</v>
      </c>
      <c r="M46" s="10">
        <v>74</v>
      </c>
      <c r="N46" s="10">
        <v>74</v>
      </c>
      <c r="O46" s="9">
        <f t="shared" si="3"/>
        <v>100</v>
      </c>
      <c r="P46" s="10">
        <v>226</v>
      </c>
      <c r="Q46" s="10">
        <v>118</v>
      </c>
      <c r="R46" s="9">
        <f t="shared" si="4"/>
        <v>52.212389380530979</v>
      </c>
      <c r="S46" s="10">
        <v>420</v>
      </c>
      <c r="T46" s="10">
        <v>244</v>
      </c>
      <c r="U46" s="9">
        <f t="shared" si="5"/>
        <v>58.095238095238102</v>
      </c>
      <c r="V46" s="10">
        <v>144</v>
      </c>
      <c r="W46" s="10">
        <v>112</v>
      </c>
      <c r="X46" s="9">
        <f t="shared" si="6"/>
        <v>77.777777777777786</v>
      </c>
      <c r="Y46" s="10">
        <v>106</v>
      </c>
      <c r="Z46" s="10">
        <v>106</v>
      </c>
      <c r="AA46" s="9">
        <f t="shared" si="7"/>
        <v>100</v>
      </c>
      <c r="AB46" s="10">
        <v>0</v>
      </c>
      <c r="AC46" s="11">
        <v>44705.110988310182</v>
      </c>
      <c r="AD46" s="12" t="s">
        <v>842</v>
      </c>
      <c r="AE46" s="10">
        <v>159</v>
      </c>
      <c r="AF46" s="95" t="s">
        <v>1451</v>
      </c>
      <c r="AG46" s="92" t="s">
        <v>96</v>
      </c>
      <c r="AH46" s="93" t="s">
        <v>78</v>
      </c>
      <c r="AI46" s="93" t="s">
        <v>78</v>
      </c>
      <c r="AJ46" s="93" t="s">
        <v>78</v>
      </c>
      <c r="AK46" s="33">
        <f t="shared" si="8"/>
        <v>64.373897707231038</v>
      </c>
      <c r="AL46" s="101" t="s">
        <v>78</v>
      </c>
    </row>
    <row r="47" spans="1:38" ht="12.75" x14ac:dyDescent="0.2">
      <c r="A47" s="6" t="s">
        <v>74</v>
      </c>
      <c r="B47" s="7" t="s">
        <v>1452</v>
      </c>
      <c r="C47" s="6" t="s">
        <v>433</v>
      </c>
      <c r="D47" s="6">
        <v>4</v>
      </c>
      <c r="E47" s="6" t="s">
        <v>96</v>
      </c>
      <c r="F47" s="8" t="s">
        <v>96</v>
      </c>
      <c r="G47" s="6">
        <f t="shared" si="0"/>
        <v>1448</v>
      </c>
      <c r="H47" s="6">
        <f t="shared" si="0"/>
        <v>747</v>
      </c>
      <c r="I47" s="9">
        <f t="shared" si="1"/>
        <v>51.588397790055254</v>
      </c>
      <c r="J47" s="10">
        <v>185</v>
      </c>
      <c r="K47" s="10">
        <v>134</v>
      </c>
      <c r="L47" s="9">
        <f t="shared" si="2"/>
        <v>72.432432432432435</v>
      </c>
      <c r="M47" s="10">
        <v>146</v>
      </c>
      <c r="N47" s="10">
        <v>78</v>
      </c>
      <c r="O47" s="9">
        <f t="shared" si="3"/>
        <v>53.424657534246577</v>
      </c>
      <c r="P47" s="10">
        <v>235</v>
      </c>
      <c r="Q47" s="10">
        <v>151</v>
      </c>
      <c r="R47" s="9">
        <f t="shared" si="4"/>
        <v>64.255319148936181</v>
      </c>
      <c r="S47" s="10">
        <v>444</v>
      </c>
      <c r="T47" s="10">
        <v>249</v>
      </c>
      <c r="U47" s="9">
        <f t="shared" si="5"/>
        <v>56.081081081081088</v>
      </c>
      <c r="V47" s="10">
        <v>295</v>
      </c>
      <c r="W47" s="10">
        <v>67</v>
      </c>
      <c r="X47" s="9">
        <f t="shared" si="6"/>
        <v>22.711864406779661</v>
      </c>
      <c r="Y47" s="10">
        <v>143</v>
      </c>
      <c r="Z47" s="10">
        <v>68</v>
      </c>
      <c r="AA47" s="9">
        <f t="shared" si="7"/>
        <v>47.552447552447553</v>
      </c>
      <c r="AB47" s="10">
        <v>53</v>
      </c>
      <c r="AC47" s="11">
        <v>44628.255366909725</v>
      </c>
      <c r="AD47" s="12" t="s">
        <v>1454</v>
      </c>
      <c r="AE47" s="10">
        <v>106</v>
      </c>
      <c r="AF47" s="92" t="s">
        <v>1452</v>
      </c>
      <c r="AG47" s="92" t="s">
        <v>96</v>
      </c>
      <c r="AH47" s="93">
        <v>1318</v>
      </c>
      <c r="AI47" s="93">
        <v>877</v>
      </c>
      <c r="AJ47" s="94">
        <v>66.540212443095598</v>
      </c>
      <c r="AK47" s="33">
        <f t="shared" si="8"/>
        <v>51.588397790055254</v>
      </c>
      <c r="AL47" s="101">
        <f t="shared" si="9"/>
        <v>-14.951814653040344</v>
      </c>
    </row>
    <row r="48" spans="1:38" ht="12.75" x14ac:dyDescent="0.2">
      <c r="A48" s="6" t="s">
        <v>75</v>
      </c>
      <c r="B48" s="7" t="s">
        <v>1453</v>
      </c>
      <c r="C48" s="6" t="s">
        <v>433</v>
      </c>
      <c r="D48" s="6">
        <v>4</v>
      </c>
      <c r="E48" s="6" t="s">
        <v>96</v>
      </c>
      <c r="F48" s="8" t="s">
        <v>96</v>
      </c>
      <c r="G48" s="6">
        <f t="shared" si="0"/>
        <v>628</v>
      </c>
      <c r="H48" s="6">
        <f t="shared" si="0"/>
        <v>277</v>
      </c>
      <c r="I48" s="9">
        <f t="shared" si="1"/>
        <v>44.108280254777071</v>
      </c>
      <c r="J48" s="10">
        <v>121</v>
      </c>
      <c r="K48" s="10">
        <v>68</v>
      </c>
      <c r="L48" s="9">
        <f t="shared" si="2"/>
        <v>56.198347107438018</v>
      </c>
      <c r="M48" s="10">
        <v>48</v>
      </c>
      <c r="N48" s="10">
        <v>30</v>
      </c>
      <c r="O48" s="9">
        <f t="shared" si="3"/>
        <v>62.5</v>
      </c>
      <c r="P48" s="10">
        <v>83</v>
      </c>
      <c r="Q48" s="10">
        <v>44</v>
      </c>
      <c r="R48" s="9">
        <f t="shared" si="4"/>
        <v>53.01204819277109</v>
      </c>
      <c r="S48" s="10">
        <v>222</v>
      </c>
      <c r="T48" s="10">
        <v>86</v>
      </c>
      <c r="U48" s="9">
        <f t="shared" si="5"/>
        <v>38.738738738738739</v>
      </c>
      <c r="V48" s="10">
        <v>101</v>
      </c>
      <c r="W48" s="10">
        <v>26</v>
      </c>
      <c r="X48" s="9">
        <f t="shared" si="6"/>
        <v>25.742574257425744</v>
      </c>
      <c r="Y48" s="10">
        <v>53</v>
      </c>
      <c r="Z48" s="10">
        <v>23</v>
      </c>
      <c r="AA48" s="9">
        <f t="shared" si="7"/>
        <v>43.39622641509434</v>
      </c>
      <c r="AB48" s="10">
        <v>5</v>
      </c>
      <c r="AC48" s="11">
        <v>44621.306392986109</v>
      </c>
      <c r="AD48" s="12" t="s">
        <v>1461</v>
      </c>
      <c r="AE48" s="10">
        <v>89</v>
      </c>
      <c r="AF48" s="92" t="s">
        <v>1937</v>
      </c>
      <c r="AG48" s="92" t="s">
        <v>96</v>
      </c>
      <c r="AH48" s="93">
        <v>585</v>
      </c>
      <c r="AI48" s="93">
        <v>319</v>
      </c>
      <c r="AJ48" s="94">
        <v>54.529914529914528</v>
      </c>
      <c r="AK48" s="33">
        <f t="shared" si="8"/>
        <v>44.108280254777071</v>
      </c>
      <c r="AL48" s="101">
        <f t="shared" si="9"/>
        <v>-10.421634275137457</v>
      </c>
    </row>
    <row r="49" spans="1:40" x14ac:dyDescent="0.2">
      <c r="AL49" s="102"/>
    </row>
    <row r="50" spans="1:40" ht="26.25" customHeight="1" x14ac:dyDescent="0.2">
      <c r="A50" s="15"/>
      <c r="B50" s="16"/>
      <c r="C50" s="15"/>
      <c r="E50" s="17" t="s">
        <v>76</v>
      </c>
      <c r="F50" s="1" t="str">
        <f t="shared" ref="F50:AB50" si="10">F1</f>
        <v>Hospital Group</v>
      </c>
      <c r="G50" s="1" t="str">
        <f t="shared" si="10"/>
        <v>Total Eligible</v>
      </c>
      <c r="H50" s="1" t="str">
        <f t="shared" si="10"/>
        <v>Total Vaccinated</v>
      </c>
      <c r="I50" s="1" t="str">
        <f t="shared" si="10"/>
        <v xml:space="preserve">% Uptake Total </v>
      </c>
      <c r="J50" s="1" t="str">
        <f t="shared" si="10"/>
        <v>Eligible Management &amp; Administration</v>
      </c>
      <c r="K50" s="1" t="str">
        <f t="shared" si="10"/>
        <v>Vaccinated Management &amp; Administration</v>
      </c>
      <c r="L50" s="1" t="str">
        <f t="shared" si="10"/>
        <v>% Uptake Management &amp; Administration</v>
      </c>
      <c r="M50" s="1" t="str">
        <f t="shared" si="10"/>
        <v>Eligible Medical &amp; Dental</v>
      </c>
      <c r="N50" s="1" t="str">
        <f t="shared" si="10"/>
        <v>Vaccinated Medical &amp; Dental</v>
      </c>
      <c r="O50" s="1" t="str">
        <f t="shared" si="10"/>
        <v>% Uptake Medical &amp; Dental</v>
      </c>
      <c r="P50" s="1" t="str">
        <f t="shared" si="10"/>
        <v>Eligible Health &amp; SocialCare</v>
      </c>
      <c r="Q50" s="1" t="str">
        <f t="shared" si="10"/>
        <v>Vaccinated Health &amp; SocialCare</v>
      </c>
      <c r="R50" s="1" t="str">
        <f t="shared" si="10"/>
        <v>% Uptake Health &amp; SocialCare</v>
      </c>
      <c r="S50" s="1" t="str">
        <f t="shared" si="10"/>
        <v>Eligible Nursing</v>
      </c>
      <c r="T50" s="1" t="str">
        <f t="shared" si="10"/>
        <v>Vaccinated Nursing</v>
      </c>
      <c r="U50" s="1" t="str">
        <f t="shared" si="10"/>
        <v>% Uptake Nursing</v>
      </c>
      <c r="V50" s="1" t="str">
        <f t="shared" si="10"/>
        <v>Eligible General Support</v>
      </c>
      <c r="W50" s="1" t="str">
        <f t="shared" si="10"/>
        <v>Vaccinated General Support</v>
      </c>
      <c r="X50" s="1" t="str">
        <f t="shared" si="10"/>
        <v>% Uptake General Support</v>
      </c>
      <c r="Y50" s="1" t="str">
        <f t="shared" si="10"/>
        <v>Eligible Other Patient &amp; ClientCare</v>
      </c>
      <c r="Z50" s="1" t="str">
        <f t="shared" si="10"/>
        <v>Vaccinated Other Patient &amp; ClientCare</v>
      </c>
      <c r="AA50" s="1" t="str">
        <f t="shared" si="10"/>
        <v>% Uptake Other Patient &amp; ClientCare</v>
      </c>
      <c r="AB50" s="1" t="str">
        <f t="shared" si="10"/>
        <v>Other VaccinatedStaff Not On HR payroll</v>
      </c>
      <c r="AC50" s="18"/>
      <c r="AD50" s="19"/>
      <c r="AE50" s="20"/>
      <c r="AF50" s="91" t="s">
        <v>1934</v>
      </c>
      <c r="AG50" s="97" t="str">
        <f>F50</f>
        <v>Hospital Group</v>
      </c>
      <c r="AH50" s="90" t="str">
        <f>AH1</f>
        <v>2020-2021 Season-Total Eligible</v>
      </c>
      <c r="AI50" s="90" t="str">
        <f>AI1</f>
        <v>2020-2021 Season-Total Vaccinated</v>
      </c>
      <c r="AJ50" s="90" t="str">
        <f>AJ1</f>
        <v xml:space="preserve">2020-2021 Season-% Uptake Total </v>
      </c>
      <c r="AK50" s="4" t="str">
        <f>AK1</f>
        <v xml:space="preserve">2021-2022 Season-% Uptake Total </v>
      </c>
      <c r="AL50" s="100" t="str">
        <f>AL1</f>
        <v>Change in %Uptake Between 2020-2021 and 2021-2022 Seasons</v>
      </c>
      <c r="AM50" s="4" t="s">
        <v>1935</v>
      </c>
      <c r="AN50" s="104" t="s">
        <v>1933</v>
      </c>
    </row>
    <row r="51" spans="1:40" ht="14.25" customHeight="1" x14ac:dyDescent="0.2">
      <c r="E51" s="21">
        <v>0</v>
      </c>
      <c r="F51" s="7" t="s">
        <v>77</v>
      </c>
      <c r="G51" s="21" t="s">
        <v>78</v>
      </c>
      <c r="H51" s="21" t="s">
        <v>78</v>
      </c>
      <c r="I51" s="9" t="s">
        <v>78</v>
      </c>
      <c r="J51" s="21" t="s">
        <v>78</v>
      </c>
      <c r="K51" s="21" t="s">
        <v>78</v>
      </c>
      <c r="L51" s="9" t="s">
        <v>78</v>
      </c>
      <c r="M51" s="21" t="s">
        <v>78</v>
      </c>
      <c r="N51" s="21" t="s">
        <v>78</v>
      </c>
      <c r="O51" s="9" t="s">
        <v>78</v>
      </c>
      <c r="P51" s="21" t="s">
        <v>78</v>
      </c>
      <c r="Q51" s="21" t="s">
        <v>78</v>
      </c>
      <c r="R51" s="9" t="s">
        <v>78</v>
      </c>
      <c r="S51" s="21" t="s">
        <v>78</v>
      </c>
      <c r="T51" s="21" t="s">
        <v>78</v>
      </c>
      <c r="U51" s="9" t="s">
        <v>78</v>
      </c>
      <c r="V51" s="21" t="s">
        <v>78</v>
      </c>
      <c r="W51" s="21" t="s">
        <v>78</v>
      </c>
      <c r="X51" s="9" t="s">
        <v>78</v>
      </c>
      <c r="Y51" s="21" t="s">
        <v>78</v>
      </c>
      <c r="Z51" s="21" t="s">
        <v>78</v>
      </c>
      <c r="AA51" s="9" t="s">
        <v>78</v>
      </c>
      <c r="AB51" s="21" t="s">
        <v>78</v>
      </c>
      <c r="AF51" s="92">
        <v>2</v>
      </c>
      <c r="AG51" s="92" t="s">
        <v>77</v>
      </c>
      <c r="AH51" s="93">
        <v>3868</v>
      </c>
      <c r="AI51" s="93">
        <v>3001</v>
      </c>
      <c r="AJ51" s="94">
        <v>77.585315408479843</v>
      </c>
      <c r="AK51" s="33" t="s">
        <v>78</v>
      </c>
      <c r="AL51" s="103" t="s">
        <v>78</v>
      </c>
      <c r="AM51" s="98">
        <f>E51</f>
        <v>0</v>
      </c>
      <c r="AN51" s="105">
        <f>AM51-AF51</f>
        <v>-2</v>
      </c>
    </row>
    <row r="52" spans="1:40" ht="12.75" x14ac:dyDescent="0.2">
      <c r="E52" s="21">
        <f>COUNTA(E2:E8)</f>
        <v>7</v>
      </c>
      <c r="F52" s="7" t="s">
        <v>79</v>
      </c>
      <c r="G52" s="21">
        <f>SUM(G2:G8)</f>
        <v>12661</v>
      </c>
      <c r="H52" s="21">
        <f>SUM(H2:H8)</f>
        <v>9089</v>
      </c>
      <c r="I52" s="9">
        <f t="shared" ref="I52:I61" si="11">H52/G52*100</f>
        <v>71.787378564094467</v>
      </c>
      <c r="J52" s="21">
        <f>SUM(J2:J8)</f>
        <v>1856</v>
      </c>
      <c r="K52" s="21">
        <f>SUM(K2:K8)</f>
        <v>1271</v>
      </c>
      <c r="L52" s="9">
        <f t="shared" ref="L52:L59" si="12">K52/J52*100</f>
        <v>68.480603448275872</v>
      </c>
      <c r="M52" s="21">
        <f>SUM(M2:M8)</f>
        <v>1613</v>
      </c>
      <c r="N52" s="21">
        <f>SUM(N2:N8)</f>
        <v>1356</v>
      </c>
      <c r="O52" s="9">
        <f t="shared" ref="O52:O59" si="13">N52/M52*100</f>
        <v>84.066955982641048</v>
      </c>
      <c r="P52" s="21">
        <f>SUM(P2:P8)</f>
        <v>1952</v>
      </c>
      <c r="Q52" s="21">
        <f>SUM(Q2:Q8)</f>
        <v>1485</v>
      </c>
      <c r="R52" s="9">
        <f t="shared" ref="R52:R59" si="14">Q52/P52*100</f>
        <v>76.075819672131146</v>
      </c>
      <c r="S52" s="21">
        <f>SUM(S2:S8)</f>
        <v>4505</v>
      </c>
      <c r="T52" s="21">
        <f>SUM(T2:T8)</f>
        <v>3138</v>
      </c>
      <c r="U52" s="9">
        <f t="shared" ref="U52:U59" si="15">T52/S52*100</f>
        <v>69.655937846836849</v>
      </c>
      <c r="V52" s="21">
        <f>SUM(V2:V8)</f>
        <v>1326</v>
      </c>
      <c r="W52" s="21">
        <f>SUM(W2:W8)</f>
        <v>944</v>
      </c>
      <c r="X52" s="9">
        <f t="shared" ref="X52:X59" si="16">W52/V52*100</f>
        <v>71.191553544494724</v>
      </c>
      <c r="Y52" s="21">
        <f>SUM(Y2:Y8)</f>
        <v>1409</v>
      </c>
      <c r="Z52" s="21">
        <f>SUM(Z2:Z8)</f>
        <v>895</v>
      </c>
      <c r="AA52" s="9">
        <f t="shared" ref="AA52:AA59" si="17">Z52/Y52*100</f>
        <v>63.520227111426543</v>
      </c>
      <c r="AB52" s="21">
        <f>SUM(AB2:AB8)</f>
        <v>609</v>
      </c>
      <c r="AF52" s="92">
        <v>6</v>
      </c>
      <c r="AG52" s="92" t="s">
        <v>79</v>
      </c>
      <c r="AH52" s="93">
        <v>11434</v>
      </c>
      <c r="AI52" s="93">
        <v>8271</v>
      </c>
      <c r="AJ52" s="94">
        <v>72.336889977260796</v>
      </c>
      <c r="AK52" s="33">
        <f t="shared" ref="AK52:AK61" si="18">I52</f>
        <v>71.787378564094467</v>
      </c>
      <c r="AL52" s="101">
        <f t="shared" ref="AL52:AL61" si="19">AK52-AJ52</f>
        <v>-0.54951141316632857</v>
      </c>
      <c r="AM52" s="98">
        <f t="shared" ref="AM52:AM61" si="20">E52</f>
        <v>7</v>
      </c>
      <c r="AN52" s="105">
        <f t="shared" ref="AN52:AN61" si="21">AM52-AF52</f>
        <v>1</v>
      </c>
    </row>
    <row r="53" spans="1:40" ht="12.75" x14ac:dyDescent="0.2">
      <c r="E53" s="21">
        <f>COUNTA(E9:E15)</f>
        <v>7</v>
      </c>
      <c r="F53" s="7" t="s">
        <v>80</v>
      </c>
      <c r="G53" s="21">
        <f>SUM(G9:G15)</f>
        <v>11443</v>
      </c>
      <c r="H53" s="21">
        <f>SUM(H9:H15)</f>
        <v>7695</v>
      </c>
      <c r="I53" s="9">
        <f t="shared" si="11"/>
        <v>67.246351481254919</v>
      </c>
      <c r="J53" s="21">
        <f>SUM(J9:J15)</f>
        <v>1741</v>
      </c>
      <c r="K53" s="21">
        <f>SUM(K9:K15)</f>
        <v>1050</v>
      </c>
      <c r="L53" s="9">
        <f t="shared" si="12"/>
        <v>60.310166570936239</v>
      </c>
      <c r="M53" s="21">
        <f>SUM(M9:M15)</f>
        <v>1579</v>
      </c>
      <c r="N53" s="21">
        <f>SUM(N9:N15)</f>
        <v>1164</v>
      </c>
      <c r="O53" s="9">
        <f t="shared" si="13"/>
        <v>73.717542748575056</v>
      </c>
      <c r="P53" s="21">
        <f>SUM(P9:P15)</f>
        <v>1411</v>
      </c>
      <c r="Q53" s="21">
        <f>SUM(Q9:Q15)</f>
        <v>1011</v>
      </c>
      <c r="R53" s="9">
        <f t="shared" si="14"/>
        <v>71.651311126860378</v>
      </c>
      <c r="S53" s="21">
        <f>SUM(S9:S15)</f>
        <v>4439</v>
      </c>
      <c r="T53" s="21">
        <f>SUM(T9:T15)</f>
        <v>3131</v>
      </c>
      <c r="U53" s="9">
        <f t="shared" si="15"/>
        <v>70.533904032439736</v>
      </c>
      <c r="V53" s="21">
        <f>SUM(V9:V15)</f>
        <v>1127</v>
      </c>
      <c r="W53" s="21">
        <f>SUM(W9:W15)</f>
        <v>678</v>
      </c>
      <c r="X53" s="9">
        <f t="shared" si="16"/>
        <v>60.159716060337175</v>
      </c>
      <c r="Y53" s="21">
        <f>SUM(Y9:Y15)</f>
        <v>1146</v>
      </c>
      <c r="Z53" s="21">
        <f>SUM(Z9:Z15)</f>
        <v>661</v>
      </c>
      <c r="AA53" s="9">
        <f t="shared" si="17"/>
        <v>57.67888307155323</v>
      </c>
      <c r="AB53" s="21">
        <f>SUM(AB9:AB15)</f>
        <v>578</v>
      </c>
      <c r="AF53" s="92">
        <v>7</v>
      </c>
      <c r="AG53" s="92" t="s">
        <v>80</v>
      </c>
      <c r="AH53" s="93">
        <v>10852</v>
      </c>
      <c r="AI53" s="93">
        <v>9006</v>
      </c>
      <c r="AJ53" s="94">
        <v>82.989310726133439</v>
      </c>
      <c r="AK53" s="33">
        <f t="shared" si="18"/>
        <v>67.246351481254919</v>
      </c>
      <c r="AL53" s="101">
        <f t="shared" si="19"/>
        <v>-15.74295924487852</v>
      </c>
      <c r="AM53" s="98">
        <f t="shared" si="20"/>
        <v>7</v>
      </c>
      <c r="AN53" s="105">
        <f t="shared" si="21"/>
        <v>0</v>
      </c>
    </row>
    <row r="54" spans="1:40" ht="12.75" x14ac:dyDescent="0.2">
      <c r="E54" s="21">
        <f>COUNTA(E16:E26)</f>
        <v>11</v>
      </c>
      <c r="F54" s="7" t="s">
        <v>81</v>
      </c>
      <c r="G54" s="21">
        <f>SUM(G16:G26)</f>
        <v>15184</v>
      </c>
      <c r="H54" s="21">
        <f>SUM(H16:H26)</f>
        <v>10428</v>
      </c>
      <c r="I54" s="9">
        <f t="shared" si="11"/>
        <v>68.67755532139094</v>
      </c>
      <c r="J54" s="21">
        <f>SUM(J16:J26)</f>
        <v>2218</v>
      </c>
      <c r="K54" s="21">
        <f>SUM(K16:K26)</f>
        <v>1467</v>
      </c>
      <c r="L54" s="9">
        <f t="shared" si="12"/>
        <v>66.140667267808837</v>
      </c>
      <c r="M54" s="21">
        <f>SUM(M16:M26)</f>
        <v>2262</v>
      </c>
      <c r="N54" s="21">
        <f>SUM(N16:N26)</f>
        <v>1875</v>
      </c>
      <c r="O54" s="9">
        <f t="shared" si="13"/>
        <v>82.891246684350122</v>
      </c>
      <c r="P54" s="21">
        <f>SUM(P16:P26)</f>
        <v>1857</v>
      </c>
      <c r="Q54" s="21">
        <f>SUM(Q16:Q26)</f>
        <v>1427</v>
      </c>
      <c r="R54" s="9">
        <f t="shared" si="14"/>
        <v>76.844372644049542</v>
      </c>
      <c r="S54" s="21">
        <f>SUM(S16:S26)</f>
        <v>5630</v>
      </c>
      <c r="T54" s="21">
        <f>SUM(T16:T26)</f>
        <v>3831</v>
      </c>
      <c r="U54" s="9">
        <f t="shared" si="15"/>
        <v>68.046181172291298</v>
      </c>
      <c r="V54" s="21">
        <f>SUM(V16:V26)</f>
        <v>1754</v>
      </c>
      <c r="W54" s="21">
        <f>SUM(W16:W26)</f>
        <v>1139</v>
      </c>
      <c r="X54" s="9">
        <f t="shared" si="16"/>
        <v>64.937286202964657</v>
      </c>
      <c r="Y54" s="21">
        <f>SUM(Y16:Y26)</f>
        <v>1463</v>
      </c>
      <c r="Z54" s="21">
        <f>SUM(Z16:Z26)</f>
        <v>689</v>
      </c>
      <c r="AA54" s="9">
        <f t="shared" si="17"/>
        <v>47.095010252904991</v>
      </c>
      <c r="AB54" s="21">
        <f>SUM(AB16:AB26)</f>
        <v>591</v>
      </c>
      <c r="AF54" s="92">
        <v>11</v>
      </c>
      <c r="AG54" s="92" t="s">
        <v>81</v>
      </c>
      <c r="AH54" s="93">
        <v>14171</v>
      </c>
      <c r="AI54" s="93">
        <v>10980</v>
      </c>
      <c r="AJ54" s="94">
        <v>77.482181920824218</v>
      </c>
      <c r="AK54" s="33">
        <f t="shared" si="18"/>
        <v>68.67755532139094</v>
      </c>
      <c r="AL54" s="101">
        <f t="shared" si="19"/>
        <v>-8.8046265994332771</v>
      </c>
      <c r="AM54" s="98">
        <f t="shared" si="20"/>
        <v>11</v>
      </c>
      <c r="AN54" s="105">
        <f t="shared" si="21"/>
        <v>0</v>
      </c>
    </row>
    <row r="55" spans="1:40" ht="12.75" x14ac:dyDescent="0.2">
      <c r="E55" s="21">
        <f>COUNTA(E45:E46)</f>
        <v>2</v>
      </c>
      <c r="F55" s="7" t="s">
        <v>82</v>
      </c>
      <c r="G55" s="21">
        <f>SUM(G27:G28)</f>
        <v>574</v>
      </c>
      <c r="H55" s="21">
        <f>SUM(H27:H28)</f>
        <v>273</v>
      </c>
      <c r="I55" s="9">
        <f t="shared" si="11"/>
        <v>47.560975609756099</v>
      </c>
      <c r="J55" s="21">
        <f>SUM(J27:J28)</f>
        <v>91</v>
      </c>
      <c r="K55" s="21">
        <f>SUM(K27:K28)</f>
        <v>38</v>
      </c>
      <c r="L55" s="9">
        <f t="shared" si="12"/>
        <v>41.758241758241759</v>
      </c>
      <c r="M55" s="21">
        <f>SUM(M27:M28)</f>
        <v>36</v>
      </c>
      <c r="N55" s="21">
        <f>SUM(N27:N28)</f>
        <v>20</v>
      </c>
      <c r="O55" s="9">
        <f t="shared" si="13"/>
        <v>55.555555555555557</v>
      </c>
      <c r="P55" s="21">
        <f>SUM(P27:P28)</f>
        <v>43</v>
      </c>
      <c r="Q55" s="21">
        <f>SUM(Q27:Q28)</f>
        <v>37</v>
      </c>
      <c r="R55" s="9">
        <f t="shared" si="14"/>
        <v>86.04651162790698</v>
      </c>
      <c r="S55" s="21">
        <f>SUM(S27:S28)</f>
        <v>273</v>
      </c>
      <c r="T55" s="21">
        <f>SUM(T27:T28)</f>
        <v>116</v>
      </c>
      <c r="U55" s="9">
        <f t="shared" si="15"/>
        <v>42.490842490842489</v>
      </c>
      <c r="V55" s="21">
        <f>SUM(V27:V28)</f>
        <v>66</v>
      </c>
      <c r="W55" s="21">
        <f>SUM(W27:W28)</f>
        <v>32</v>
      </c>
      <c r="X55" s="9">
        <f t="shared" si="16"/>
        <v>48.484848484848484</v>
      </c>
      <c r="Y55" s="21">
        <f>SUM(Y27:Y28)</f>
        <v>65</v>
      </c>
      <c r="Z55" s="21">
        <f>SUM(Z27:Z28)</f>
        <v>30</v>
      </c>
      <c r="AA55" s="9">
        <f t="shared" si="17"/>
        <v>46.153846153846153</v>
      </c>
      <c r="AB55" s="21">
        <f>SUM(AB27:AB28)</f>
        <v>6</v>
      </c>
      <c r="AF55" s="92">
        <v>6</v>
      </c>
      <c r="AG55" s="92" t="s">
        <v>82</v>
      </c>
      <c r="AH55" s="93">
        <v>4958</v>
      </c>
      <c r="AI55" s="93">
        <v>2979</v>
      </c>
      <c r="AJ55" s="94">
        <v>60.084711577248896</v>
      </c>
      <c r="AK55" s="33">
        <f t="shared" si="18"/>
        <v>47.560975609756099</v>
      </c>
      <c r="AL55" s="101">
        <f t="shared" si="19"/>
        <v>-12.523735967492797</v>
      </c>
      <c r="AM55" s="98">
        <f t="shared" si="20"/>
        <v>2</v>
      </c>
      <c r="AN55" s="105">
        <f t="shared" si="21"/>
        <v>-4</v>
      </c>
    </row>
    <row r="56" spans="1:40" ht="12.75" x14ac:dyDescent="0.2">
      <c r="E56" s="21">
        <f>COUNTA(E29:E38)</f>
        <v>10</v>
      </c>
      <c r="F56" s="7" t="s">
        <v>83</v>
      </c>
      <c r="G56" s="21">
        <f>SUM(G29:G38)</f>
        <v>13335</v>
      </c>
      <c r="H56" s="21">
        <f>SUM(H29:H38)</f>
        <v>8329</v>
      </c>
      <c r="I56" s="9">
        <f t="shared" si="11"/>
        <v>62.459692538432698</v>
      </c>
      <c r="J56" s="21">
        <f>SUM(J29:J38)</f>
        <v>1858</v>
      </c>
      <c r="K56" s="21">
        <f>SUM(K29:K38)</f>
        <v>1104</v>
      </c>
      <c r="L56" s="9">
        <f t="shared" si="12"/>
        <v>59.418729817007531</v>
      </c>
      <c r="M56" s="21">
        <f>SUM(M29:M38)</f>
        <v>1776</v>
      </c>
      <c r="N56" s="21">
        <f>SUM(N29:N38)</f>
        <v>1396</v>
      </c>
      <c r="O56" s="9">
        <f t="shared" si="13"/>
        <v>78.603603603603602</v>
      </c>
      <c r="P56" s="21">
        <f>SUM(P29:P38)</f>
        <v>1734</v>
      </c>
      <c r="Q56" s="21">
        <f>SUM(Q29:Q38)</f>
        <v>1346</v>
      </c>
      <c r="R56" s="9">
        <f t="shared" si="14"/>
        <v>77.623990772779706</v>
      </c>
      <c r="S56" s="21">
        <f>SUM(S29:S38)</f>
        <v>5550</v>
      </c>
      <c r="T56" s="21">
        <f>SUM(T29:T38)</f>
        <v>3306</v>
      </c>
      <c r="U56" s="9">
        <f t="shared" si="15"/>
        <v>59.567567567567572</v>
      </c>
      <c r="V56" s="21">
        <f>SUM(V29:V38)</f>
        <v>1656</v>
      </c>
      <c r="W56" s="21">
        <f>SUM(W29:W38)</f>
        <v>776</v>
      </c>
      <c r="X56" s="9">
        <f t="shared" si="16"/>
        <v>46.859903381642518</v>
      </c>
      <c r="Y56" s="21">
        <f>SUM(Y29:Y38)</f>
        <v>761</v>
      </c>
      <c r="Z56" s="21">
        <f>SUM(Z29:Z38)</f>
        <v>401</v>
      </c>
      <c r="AA56" s="9">
        <f t="shared" si="17"/>
        <v>52.693823915900126</v>
      </c>
      <c r="AB56" s="21">
        <f>SUM(AB29:AB38)</f>
        <v>1019</v>
      </c>
      <c r="AF56" s="92">
        <v>10</v>
      </c>
      <c r="AG56" s="92" t="s">
        <v>83</v>
      </c>
      <c r="AH56" s="93">
        <v>12774</v>
      </c>
      <c r="AI56" s="93">
        <v>8975</v>
      </c>
      <c r="AJ56" s="94">
        <v>70.259902927822139</v>
      </c>
      <c r="AK56" s="33">
        <f t="shared" si="18"/>
        <v>62.459692538432698</v>
      </c>
      <c r="AL56" s="101">
        <f t="shared" si="19"/>
        <v>-7.8002103893894414</v>
      </c>
      <c r="AM56" s="98">
        <f t="shared" si="20"/>
        <v>10</v>
      </c>
      <c r="AN56" s="105">
        <f t="shared" si="21"/>
        <v>0</v>
      </c>
    </row>
    <row r="57" spans="1:40" ht="12.75" x14ac:dyDescent="0.2">
      <c r="E57" s="21">
        <f>COUNTA(E39:E44)</f>
        <v>6</v>
      </c>
      <c r="F57" s="7" t="s">
        <v>84</v>
      </c>
      <c r="G57" s="21">
        <f>SUM(G39:G44)</f>
        <v>12082</v>
      </c>
      <c r="H57" s="21">
        <f>SUM(H39:H44)</f>
        <v>6283</v>
      </c>
      <c r="I57" s="9">
        <f t="shared" si="11"/>
        <v>52.002979639132597</v>
      </c>
      <c r="J57" s="21">
        <f>SUM(J39:J44)</f>
        <v>1777</v>
      </c>
      <c r="K57" s="21">
        <f>SUM(K39:K44)</f>
        <v>701</v>
      </c>
      <c r="L57" s="9">
        <f t="shared" si="12"/>
        <v>39.448508722566125</v>
      </c>
      <c r="M57" s="21">
        <f>SUM(M39:M44)</f>
        <v>1811</v>
      </c>
      <c r="N57" s="21">
        <f>SUM(N39:N44)</f>
        <v>1343</v>
      </c>
      <c r="O57" s="9">
        <f t="shared" si="13"/>
        <v>74.15792379900607</v>
      </c>
      <c r="P57" s="21">
        <f>SUM(P39:P44)</f>
        <v>1503</v>
      </c>
      <c r="Q57" s="21">
        <f>SUM(Q39:Q44)</f>
        <v>993</v>
      </c>
      <c r="R57" s="9">
        <f t="shared" si="14"/>
        <v>66.067864271457083</v>
      </c>
      <c r="S57" s="21">
        <f>SUM(S39:S44)</f>
        <v>4754</v>
      </c>
      <c r="T57" s="21">
        <f>SUM(T39:T44)</f>
        <v>2382</v>
      </c>
      <c r="U57" s="9">
        <f t="shared" si="15"/>
        <v>50.1051745898191</v>
      </c>
      <c r="V57" s="21">
        <f>SUM(V39:V44)</f>
        <v>1126</v>
      </c>
      <c r="W57" s="21">
        <f>SUM(W39:W44)</f>
        <v>520</v>
      </c>
      <c r="X57" s="9">
        <f t="shared" si="16"/>
        <v>46.181172291296626</v>
      </c>
      <c r="Y57" s="21">
        <f>SUM(Y39:Y44)</f>
        <v>1111</v>
      </c>
      <c r="Z57" s="21">
        <f>SUM(Z39:Z44)</f>
        <v>344</v>
      </c>
      <c r="AA57" s="9">
        <f t="shared" si="17"/>
        <v>30.963096309630959</v>
      </c>
      <c r="AB57" s="21">
        <f>SUM(AB39:AB44)</f>
        <v>797</v>
      </c>
      <c r="AF57" s="92">
        <v>6</v>
      </c>
      <c r="AG57" s="92" t="s">
        <v>84</v>
      </c>
      <c r="AH57" s="93">
        <v>11111</v>
      </c>
      <c r="AI57" s="93">
        <v>6127</v>
      </c>
      <c r="AJ57" s="94">
        <v>55.143551435514361</v>
      </c>
      <c r="AK57" s="33">
        <f t="shared" si="18"/>
        <v>52.002979639132597</v>
      </c>
      <c r="AL57" s="101">
        <f t="shared" si="19"/>
        <v>-3.1405717963817636</v>
      </c>
      <c r="AM57" s="98">
        <f t="shared" si="20"/>
        <v>6</v>
      </c>
      <c r="AN57" s="105">
        <f t="shared" si="21"/>
        <v>0</v>
      </c>
    </row>
    <row r="58" spans="1:40" ht="12.75" x14ac:dyDescent="0.2">
      <c r="E58" s="21">
        <v>1</v>
      </c>
      <c r="F58" s="7" t="s">
        <v>85</v>
      </c>
      <c r="G58" s="21">
        <f>G45</f>
        <v>668</v>
      </c>
      <c r="H58" s="21">
        <f>H45</f>
        <v>444</v>
      </c>
      <c r="I58" s="9">
        <f t="shared" si="11"/>
        <v>66.467065868263475</v>
      </c>
      <c r="J58" s="21">
        <f>J45</f>
        <v>91</v>
      </c>
      <c r="K58" s="21">
        <f>K45</f>
        <v>69</v>
      </c>
      <c r="L58" s="9">
        <f t="shared" si="12"/>
        <v>75.824175824175825</v>
      </c>
      <c r="M58" s="21">
        <f>M45</f>
        <v>29</v>
      </c>
      <c r="N58" s="21">
        <f>N45</f>
        <v>19</v>
      </c>
      <c r="O58" s="9">
        <f t="shared" si="13"/>
        <v>65.517241379310349</v>
      </c>
      <c r="P58" s="21">
        <f>P45</f>
        <v>207</v>
      </c>
      <c r="Q58" s="21">
        <f>Q45</f>
        <v>154</v>
      </c>
      <c r="R58" s="9">
        <f t="shared" si="14"/>
        <v>74.39613526570048</v>
      </c>
      <c r="S58" s="21">
        <f>S45</f>
        <v>174</v>
      </c>
      <c r="T58" s="21">
        <f>T45</f>
        <v>111</v>
      </c>
      <c r="U58" s="9">
        <f t="shared" si="15"/>
        <v>63.793103448275865</v>
      </c>
      <c r="V58" s="21">
        <f>V45</f>
        <v>66</v>
      </c>
      <c r="W58" s="21">
        <f>W45</f>
        <v>42</v>
      </c>
      <c r="X58" s="9">
        <f t="shared" si="16"/>
        <v>63.636363636363633</v>
      </c>
      <c r="Y58" s="21">
        <f>Y45</f>
        <v>101</v>
      </c>
      <c r="Z58" s="21">
        <f>Z45</f>
        <v>49</v>
      </c>
      <c r="AA58" s="9">
        <f t="shared" si="17"/>
        <v>48.514851485148512</v>
      </c>
      <c r="AB58" s="21">
        <f>AB45</f>
        <v>61</v>
      </c>
      <c r="AF58" s="92">
        <v>1</v>
      </c>
      <c r="AG58" s="92" t="s">
        <v>85</v>
      </c>
      <c r="AH58" s="93">
        <v>1095</v>
      </c>
      <c r="AI58" s="93">
        <v>844</v>
      </c>
      <c r="AJ58" s="94">
        <v>77.077625570776249</v>
      </c>
      <c r="AK58" s="33">
        <f t="shared" si="18"/>
        <v>66.467065868263475</v>
      </c>
      <c r="AL58" s="101">
        <f t="shared" si="19"/>
        <v>-10.610559702512774</v>
      </c>
      <c r="AM58" s="98">
        <f t="shared" si="20"/>
        <v>1</v>
      </c>
      <c r="AN58" s="105">
        <f t="shared" si="21"/>
        <v>0</v>
      </c>
    </row>
    <row r="59" spans="1:40" ht="12.75" x14ac:dyDescent="0.2">
      <c r="E59" s="21">
        <f>COUNTA(E46:E48)</f>
        <v>3</v>
      </c>
      <c r="F59" s="7" t="s">
        <v>86</v>
      </c>
      <c r="G59" s="21">
        <f>SUM(G46:G48)</f>
        <v>3210</v>
      </c>
      <c r="H59" s="21">
        <f>SUM(H46:H48)</f>
        <v>1754</v>
      </c>
      <c r="I59" s="9">
        <f t="shared" si="11"/>
        <v>54.64174454828661</v>
      </c>
      <c r="J59" s="21">
        <f>SUM(J46:J48)</f>
        <v>470</v>
      </c>
      <c r="K59" s="21">
        <f>SUM(K46:K48)</f>
        <v>278</v>
      </c>
      <c r="L59" s="9">
        <f t="shared" si="12"/>
        <v>59.148936170212764</v>
      </c>
      <c r="M59" s="21">
        <f>SUM(M46:M48)</f>
        <v>268</v>
      </c>
      <c r="N59" s="21">
        <f>SUM(N46:N48)</f>
        <v>182</v>
      </c>
      <c r="O59" s="9">
        <f t="shared" si="13"/>
        <v>67.910447761194021</v>
      </c>
      <c r="P59" s="21">
        <f>SUM(P46:P48)</f>
        <v>544</v>
      </c>
      <c r="Q59" s="21">
        <f>SUM(Q46:Q48)</f>
        <v>313</v>
      </c>
      <c r="R59" s="9">
        <f t="shared" si="14"/>
        <v>57.536764705882348</v>
      </c>
      <c r="S59" s="21">
        <f>SUM(S46:S48)</f>
        <v>1086</v>
      </c>
      <c r="T59" s="21">
        <f>SUM(T46:T48)</f>
        <v>579</v>
      </c>
      <c r="U59" s="9">
        <f t="shared" si="15"/>
        <v>53.314917127071823</v>
      </c>
      <c r="V59" s="21">
        <f>SUM(V46:V48)</f>
        <v>540</v>
      </c>
      <c r="W59" s="21">
        <f>SUM(W46:W48)</f>
        <v>205</v>
      </c>
      <c r="X59" s="9">
        <f t="shared" si="16"/>
        <v>37.962962962962962</v>
      </c>
      <c r="Y59" s="21">
        <f>SUM(Y46:Y48)</f>
        <v>302</v>
      </c>
      <c r="Z59" s="21">
        <f>SUM(Z46:Z48)</f>
        <v>197</v>
      </c>
      <c r="AA59" s="9">
        <f t="shared" si="17"/>
        <v>65.231788079470192</v>
      </c>
      <c r="AB59" s="21">
        <f>SUM(AB46:AB48)</f>
        <v>58</v>
      </c>
      <c r="AF59" s="92">
        <v>3</v>
      </c>
      <c r="AG59" s="92" t="s">
        <v>86</v>
      </c>
      <c r="AH59" s="93">
        <v>2542</v>
      </c>
      <c r="AI59" s="93">
        <v>1532</v>
      </c>
      <c r="AJ59" s="94">
        <v>60.267505900865459</v>
      </c>
      <c r="AK59" s="33">
        <f t="shared" si="18"/>
        <v>54.64174454828661</v>
      </c>
      <c r="AL59" s="101">
        <f t="shared" si="19"/>
        <v>-5.6257613525788486</v>
      </c>
      <c r="AM59" s="98">
        <f t="shared" si="20"/>
        <v>3</v>
      </c>
      <c r="AN59" s="105">
        <f t="shared" si="21"/>
        <v>0</v>
      </c>
    </row>
    <row r="60" spans="1:40" ht="12.75" x14ac:dyDescent="0.2">
      <c r="E60" s="21">
        <f>COUNTA(E2:E45)</f>
        <v>44</v>
      </c>
      <c r="F60" s="7" t="s">
        <v>87</v>
      </c>
      <c r="G60" s="21">
        <f>SUM(G2:G45)</f>
        <v>65947</v>
      </c>
      <c r="H60" s="21">
        <f>SUM(H2:H45)</f>
        <v>42541</v>
      </c>
      <c r="I60" s="9">
        <f t="shared" si="11"/>
        <v>64.507862374330898</v>
      </c>
      <c r="J60" s="21">
        <f>SUM(J2:J45)</f>
        <v>9632</v>
      </c>
      <c r="K60" s="21">
        <f>SUM(K2:K45)</f>
        <v>5700</v>
      </c>
      <c r="L60" s="9">
        <f>K60/J60*100</f>
        <v>59.177740863787378</v>
      </c>
      <c r="M60" s="21">
        <f>SUM(M2:M45)</f>
        <v>9106</v>
      </c>
      <c r="N60" s="21">
        <f>SUM(N2:N45)</f>
        <v>7173</v>
      </c>
      <c r="O60" s="9">
        <f>N60/M60*100</f>
        <v>78.772238084779261</v>
      </c>
      <c r="P60" s="21">
        <f>SUM(P2:P45)</f>
        <v>8707</v>
      </c>
      <c r="Q60" s="21">
        <f>SUM(Q2:Q45)</f>
        <v>6453</v>
      </c>
      <c r="R60" s="9">
        <f>Q60/P60*100</f>
        <v>74.112782818421962</v>
      </c>
      <c r="S60" s="21">
        <f>SUM(S2:S45)</f>
        <v>25325</v>
      </c>
      <c r="T60" s="21">
        <f>SUM(T2:T45)</f>
        <v>16015</v>
      </c>
      <c r="U60" s="9">
        <f>T60/S60*100</f>
        <v>63.237907206317864</v>
      </c>
      <c r="V60" s="21">
        <f>SUM(V2:V45)</f>
        <v>7121</v>
      </c>
      <c r="W60" s="21">
        <f>SUM(W2:W45)</f>
        <v>4131</v>
      </c>
      <c r="X60" s="9">
        <f>W60/V60*100</f>
        <v>58.011515236624064</v>
      </c>
      <c r="Y60" s="21">
        <f>SUM(Y2:Y45)</f>
        <v>6056</v>
      </c>
      <c r="Z60" s="21">
        <f>SUM(Z2:Z45)</f>
        <v>3069</v>
      </c>
      <c r="AA60" s="9">
        <f>Z60/Y60*100</f>
        <v>50.677014531043596</v>
      </c>
      <c r="AB60" s="21">
        <f>SUM(AB2:AB45)</f>
        <v>3661</v>
      </c>
      <c r="AD60" s="24"/>
      <c r="AF60" s="92">
        <v>49</v>
      </c>
      <c r="AG60" s="92" t="s">
        <v>87</v>
      </c>
      <c r="AH60" s="93">
        <v>70263</v>
      </c>
      <c r="AI60" s="93">
        <v>50183</v>
      </c>
      <c r="AJ60" s="94">
        <v>71.421658625450092</v>
      </c>
      <c r="AK60" s="33">
        <f t="shared" si="18"/>
        <v>64.507862374330898</v>
      </c>
      <c r="AL60" s="101">
        <f t="shared" si="19"/>
        <v>-6.9137962511191944</v>
      </c>
      <c r="AM60" s="98">
        <f t="shared" si="20"/>
        <v>44</v>
      </c>
      <c r="AN60" s="105">
        <f t="shared" si="21"/>
        <v>-5</v>
      </c>
    </row>
    <row r="61" spans="1:40" ht="12.75" x14ac:dyDescent="0.2">
      <c r="E61" s="21">
        <f>COUNTA(E2:E48)</f>
        <v>47</v>
      </c>
      <c r="F61" s="7" t="s">
        <v>88</v>
      </c>
      <c r="G61" s="21">
        <f>SUM(G2:G48)</f>
        <v>69157</v>
      </c>
      <c r="H61" s="21">
        <f>SUM(H2:H48)</f>
        <v>44295</v>
      </c>
      <c r="I61" s="9">
        <f t="shared" si="11"/>
        <v>64.049915409864511</v>
      </c>
      <c r="J61" s="21">
        <f>SUM(J2:J48)</f>
        <v>10102</v>
      </c>
      <c r="K61" s="21">
        <f>SUM(K2:K48)</f>
        <v>5978</v>
      </c>
      <c r="L61" s="9">
        <f>K61/J61*100</f>
        <v>59.17640071273015</v>
      </c>
      <c r="M61" s="21">
        <f>SUM(M2:M48)</f>
        <v>9374</v>
      </c>
      <c r="N61" s="21">
        <f>SUM(N2:N48)</f>
        <v>7355</v>
      </c>
      <c r="O61" s="9">
        <f>N61/M61*100</f>
        <v>78.461702581608705</v>
      </c>
      <c r="P61" s="21">
        <f>SUM(P2:P48)</f>
        <v>9251</v>
      </c>
      <c r="Q61" s="21">
        <f>SUM(Q2:Q48)</f>
        <v>6766</v>
      </c>
      <c r="R61" s="9">
        <f>Q61/P61*100</f>
        <v>73.138039130904758</v>
      </c>
      <c r="S61" s="21">
        <f>SUM(S2:S48)</f>
        <v>26411</v>
      </c>
      <c r="T61" s="21">
        <f>SUM(T2:T48)</f>
        <v>16594</v>
      </c>
      <c r="U61" s="9">
        <f>T61/S61*100</f>
        <v>62.829881488773623</v>
      </c>
      <c r="V61" s="21">
        <f>SUM(V2:V48)</f>
        <v>7661</v>
      </c>
      <c r="W61" s="21">
        <f>SUM(W2:W48)</f>
        <v>4336</v>
      </c>
      <c r="X61" s="9">
        <f>W61/V61*100</f>
        <v>56.598355306095804</v>
      </c>
      <c r="Y61" s="21">
        <f>SUM(Y2:Y48)</f>
        <v>6358</v>
      </c>
      <c r="Z61" s="21">
        <f>SUM(Z2:Z48)</f>
        <v>3266</v>
      </c>
      <c r="AA61" s="9">
        <f>Z61/Y61*100</f>
        <v>51.368354828562445</v>
      </c>
      <c r="AB61" s="21">
        <f>SUM(AB2:AB48)</f>
        <v>3719</v>
      </c>
      <c r="AD61" s="25"/>
      <c r="AF61" s="92">
        <v>52</v>
      </c>
      <c r="AG61" s="92" t="s">
        <v>88</v>
      </c>
      <c r="AH61" s="93">
        <v>72805</v>
      </c>
      <c r="AI61" s="93">
        <v>51715</v>
      </c>
      <c r="AJ61" s="94">
        <v>71.03220932628254</v>
      </c>
      <c r="AK61" s="33">
        <f t="shared" si="18"/>
        <v>64.049915409864511</v>
      </c>
      <c r="AL61" s="101">
        <f t="shared" si="19"/>
        <v>-6.9822939164180298</v>
      </c>
      <c r="AM61" s="98">
        <f t="shared" si="20"/>
        <v>47</v>
      </c>
      <c r="AN61" s="105">
        <f t="shared" si="21"/>
        <v>-5</v>
      </c>
    </row>
    <row r="63" spans="1:40" ht="37.5" customHeight="1" x14ac:dyDescent="0.2">
      <c r="E63" s="106" t="str">
        <f>E50</f>
        <v>No. Hospitals</v>
      </c>
      <c r="F63" s="26" t="str">
        <f>F1</f>
        <v>Hospital Group</v>
      </c>
      <c r="G63" s="27" t="str">
        <f>I1</f>
        <v xml:space="preserve">% Uptake Total </v>
      </c>
      <c r="H63" s="28" t="str">
        <f>L1</f>
        <v>% Uptake Management &amp; Administration</v>
      </c>
      <c r="I63" s="27" t="str">
        <f>O1</f>
        <v>% Uptake Medical &amp; Dental</v>
      </c>
      <c r="J63" s="27" t="str">
        <f>R1</f>
        <v>% Uptake Health &amp; SocialCare</v>
      </c>
      <c r="K63" s="27" t="str">
        <f>U1</f>
        <v>% Uptake Nursing</v>
      </c>
      <c r="L63" s="27" t="str">
        <f>X1</f>
        <v>% Uptake General Support</v>
      </c>
      <c r="M63" s="27" t="str">
        <f>AA1</f>
        <v>% Uptake Other Patient &amp; ClientCare</v>
      </c>
      <c r="V63" s="30"/>
      <c r="W63" s="30"/>
      <c r="X63" s="31"/>
      <c r="Y63" s="30"/>
      <c r="Z63" s="30"/>
      <c r="AA63" s="31"/>
      <c r="AB63" s="30"/>
    </row>
    <row r="64" spans="1:40" ht="12.75" x14ac:dyDescent="0.2">
      <c r="E64" s="98">
        <f t="shared" ref="E64:E74" si="22">E51</f>
        <v>0</v>
      </c>
      <c r="F64" s="32" t="s">
        <v>89</v>
      </c>
      <c r="G64" s="9" t="s">
        <v>78</v>
      </c>
      <c r="H64" s="9" t="s">
        <v>78</v>
      </c>
      <c r="I64" s="9" t="s">
        <v>78</v>
      </c>
      <c r="J64" s="9" t="s">
        <v>78</v>
      </c>
      <c r="K64" s="9" t="s">
        <v>78</v>
      </c>
      <c r="L64" s="9" t="s">
        <v>78</v>
      </c>
      <c r="M64" s="9" t="s">
        <v>78</v>
      </c>
      <c r="V64" s="24"/>
      <c r="W64" s="24"/>
      <c r="X64" s="25"/>
      <c r="Y64" s="24"/>
      <c r="Z64" s="24"/>
      <c r="AA64" s="25"/>
      <c r="AB64" s="24"/>
      <c r="AC64" s="34"/>
      <c r="AD64" s="24"/>
    </row>
    <row r="65" spans="5:30" ht="12.75" x14ac:dyDescent="0.2">
      <c r="E65" s="98">
        <f t="shared" si="22"/>
        <v>7</v>
      </c>
      <c r="F65" s="32" t="s">
        <v>90</v>
      </c>
      <c r="G65" s="9">
        <f t="shared" ref="G65:G72" si="23">I52</f>
        <v>71.787378564094467</v>
      </c>
      <c r="H65" s="33">
        <f t="shared" ref="H65:H72" si="24">L52</f>
        <v>68.480603448275872</v>
      </c>
      <c r="I65" s="9">
        <f t="shared" ref="I65:I72" si="25">O52</f>
        <v>84.066955982641048</v>
      </c>
      <c r="J65" s="9">
        <f t="shared" ref="J65:J74" si="26">R52</f>
        <v>76.075819672131146</v>
      </c>
      <c r="K65" s="9">
        <f t="shared" ref="K65:K74" si="27">U52</f>
        <v>69.655937846836849</v>
      </c>
      <c r="L65" s="9">
        <f t="shared" ref="L65:L74" si="28">X52</f>
        <v>71.191553544494724</v>
      </c>
      <c r="M65" s="9">
        <f t="shared" ref="M65:M74" si="29">AA52</f>
        <v>63.520227111426543</v>
      </c>
      <c r="V65" s="24"/>
      <c r="W65" s="24"/>
      <c r="X65" s="25"/>
      <c r="Y65" s="24"/>
      <c r="Z65" s="24"/>
      <c r="AA65" s="25"/>
      <c r="AB65" s="24"/>
      <c r="AC65" s="34"/>
      <c r="AD65" s="24"/>
    </row>
    <row r="66" spans="5:30" ht="12.75" x14ac:dyDescent="0.2">
      <c r="E66" s="98">
        <f t="shared" si="22"/>
        <v>7</v>
      </c>
      <c r="F66" s="32" t="s">
        <v>91</v>
      </c>
      <c r="G66" s="9">
        <f t="shared" si="23"/>
        <v>67.246351481254919</v>
      </c>
      <c r="H66" s="33">
        <f t="shared" si="24"/>
        <v>60.310166570936239</v>
      </c>
      <c r="I66" s="9">
        <f t="shared" si="25"/>
        <v>73.717542748575056</v>
      </c>
      <c r="J66" s="9">
        <f t="shared" si="26"/>
        <v>71.651311126860378</v>
      </c>
      <c r="K66" s="9">
        <f t="shared" si="27"/>
        <v>70.533904032439736</v>
      </c>
      <c r="L66" s="9">
        <f t="shared" si="28"/>
        <v>60.159716060337175</v>
      </c>
      <c r="M66" s="9">
        <f t="shared" si="29"/>
        <v>57.67888307155323</v>
      </c>
      <c r="V66" s="24"/>
      <c r="W66" s="24"/>
      <c r="X66" s="25"/>
      <c r="Y66" s="24"/>
      <c r="Z66" s="24"/>
      <c r="AA66" s="25"/>
      <c r="AB66" s="24"/>
      <c r="AC66" s="34"/>
      <c r="AD66" s="24"/>
    </row>
    <row r="67" spans="5:30" ht="12.75" x14ac:dyDescent="0.2">
      <c r="E67" s="98">
        <f t="shared" si="22"/>
        <v>11</v>
      </c>
      <c r="F67" s="32" t="s">
        <v>92</v>
      </c>
      <c r="G67" s="9">
        <f t="shared" si="23"/>
        <v>68.67755532139094</v>
      </c>
      <c r="H67" s="33">
        <f t="shared" si="24"/>
        <v>66.140667267808837</v>
      </c>
      <c r="I67" s="9">
        <f t="shared" si="25"/>
        <v>82.891246684350122</v>
      </c>
      <c r="J67" s="9">
        <f t="shared" si="26"/>
        <v>76.844372644049542</v>
      </c>
      <c r="K67" s="9">
        <f t="shared" si="27"/>
        <v>68.046181172291298</v>
      </c>
      <c r="L67" s="9">
        <f t="shared" si="28"/>
        <v>64.937286202964657</v>
      </c>
      <c r="M67" s="9">
        <f t="shared" si="29"/>
        <v>47.095010252904991</v>
      </c>
      <c r="V67" s="24"/>
      <c r="W67" s="24"/>
      <c r="X67" s="25"/>
      <c r="Y67" s="24"/>
      <c r="Z67" s="24"/>
      <c r="AA67" s="25"/>
      <c r="AB67" s="24"/>
      <c r="AC67" s="34"/>
      <c r="AD67" s="24"/>
    </row>
    <row r="68" spans="5:30" ht="12.75" x14ac:dyDescent="0.2">
      <c r="E68" s="98">
        <f t="shared" si="22"/>
        <v>2</v>
      </c>
      <c r="F68" s="32" t="s">
        <v>93</v>
      </c>
      <c r="G68" s="9">
        <f t="shared" si="23"/>
        <v>47.560975609756099</v>
      </c>
      <c r="H68" s="33">
        <f t="shared" si="24"/>
        <v>41.758241758241759</v>
      </c>
      <c r="I68" s="9">
        <f t="shared" si="25"/>
        <v>55.555555555555557</v>
      </c>
      <c r="J68" s="9">
        <f t="shared" si="26"/>
        <v>86.04651162790698</v>
      </c>
      <c r="K68" s="9">
        <f t="shared" si="27"/>
        <v>42.490842490842489</v>
      </c>
      <c r="L68" s="9">
        <f t="shared" si="28"/>
        <v>48.484848484848484</v>
      </c>
      <c r="M68" s="9">
        <f t="shared" si="29"/>
        <v>46.153846153846153</v>
      </c>
      <c r="V68" s="24"/>
      <c r="W68" s="24"/>
      <c r="X68" s="25"/>
      <c r="Y68" s="24"/>
      <c r="Z68" s="24"/>
      <c r="AA68" s="25"/>
      <c r="AB68" s="24"/>
      <c r="AC68" s="34"/>
      <c r="AD68" s="24"/>
    </row>
    <row r="69" spans="5:30" ht="12.75" x14ac:dyDescent="0.2">
      <c r="E69" s="98">
        <f t="shared" si="22"/>
        <v>10</v>
      </c>
      <c r="F69" s="32" t="s">
        <v>94</v>
      </c>
      <c r="G69" s="9">
        <f t="shared" si="23"/>
        <v>62.459692538432698</v>
      </c>
      <c r="H69" s="33">
        <f t="shared" si="24"/>
        <v>59.418729817007531</v>
      </c>
      <c r="I69" s="9">
        <f t="shared" si="25"/>
        <v>78.603603603603602</v>
      </c>
      <c r="J69" s="9">
        <f t="shared" si="26"/>
        <v>77.623990772779706</v>
      </c>
      <c r="K69" s="9">
        <f t="shared" si="27"/>
        <v>59.567567567567572</v>
      </c>
      <c r="L69" s="9">
        <f t="shared" si="28"/>
        <v>46.859903381642518</v>
      </c>
      <c r="M69" s="9">
        <f t="shared" si="29"/>
        <v>52.693823915900126</v>
      </c>
      <c r="V69" s="24"/>
      <c r="W69" s="24"/>
      <c r="X69" s="25"/>
      <c r="Y69" s="24"/>
      <c r="Z69" s="24"/>
      <c r="AA69" s="25"/>
      <c r="AB69" s="24"/>
      <c r="AC69" s="34"/>
      <c r="AD69" s="24"/>
    </row>
    <row r="70" spans="5:30" ht="12.75" x14ac:dyDescent="0.2">
      <c r="E70" s="98">
        <f t="shared" si="22"/>
        <v>6</v>
      </c>
      <c r="F70" s="32" t="s">
        <v>95</v>
      </c>
      <c r="G70" s="9">
        <f t="shared" si="23"/>
        <v>52.002979639132597</v>
      </c>
      <c r="H70" s="33">
        <f t="shared" si="24"/>
        <v>39.448508722566125</v>
      </c>
      <c r="I70" s="9">
        <f t="shared" si="25"/>
        <v>74.15792379900607</v>
      </c>
      <c r="J70" s="9">
        <f t="shared" si="26"/>
        <v>66.067864271457083</v>
      </c>
      <c r="K70" s="9">
        <f t="shared" si="27"/>
        <v>50.1051745898191</v>
      </c>
      <c r="L70" s="9">
        <f t="shared" si="28"/>
        <v>46.181172291296626</v>
      </c>
      <c r="M70" s="9">
        <f t="shared" si="29"/>
        <v>30.963096309630959</v>
      </c>
      <c r="V70" s="24"/>
      <c r="W70" s="24"/>
      <c r="X70" s="25"/>
      <c r="Y70" s="24"/>
      <c r="Z70" s="24"/>
      <c r="AA70" s="25"/>
      <c r="AB70" s="24"/>
      <c r="AC70" s="34"/>
      <c r="AD70" s="24"/>
    </row>
    <row r="71" spans="5:30" ht="12.75" x14ac:dyDescent="0.2">
      <c r="E71" s="98">
        <f t="shared" si="22"/>
        <v>1</v>
      </c>
      <c r="F71" s="32" t="s">
        <v>85</v>
      </c>
      <c r="G71" s="9">
        <f t="shared" si="23"/>
        <v>66.467065868263475</v>
      </c>
      <c r="H71" s="33">
        <f t="shared" si="24"/>
        <v>75.824175824175825</v>
      </c>
      <c r="I71" s="9">
        <f t="shared" si="25"/>
        <v>65.517241379310349</v>
      </c>
      <c r="J71" s="9">
        <f t="shared" si="26"/>
        <v>74.39613526570048</v>
      </c>
      <c r="K71" s="9">
        <f t="shared" si="27"/>
        <v>63.793103448275865</v>
      </c>
      <c r="L71" s="9">
        <f t="shared" si="28"/>
        <v>63.636363636363633</v>
      </c>
      <c r="M71" s="9">
        <f t="shared" si="29"/>
        <v>48.514851485148512</v>
      </c>
      <c r="V71" s="24"/>
      <c r="W71" s="24"/>
      <c r="X71" s="25"/>
      <c r="Y71" s="24"/>
      <c r="Z71" s="24"/>
      <c r="AA71" s="25"/>
      <c r="AB71" s="24"/>
      <c r="AC71" s="34"/>
      <c r="AD71" s="24"/>
    </row>
    <row r="72" spans="5:30" ht="12.75" x14ac:dyDescent="0.2">
      <c r="E72" s="98">
        <f t="shared" si="22"/>
        <v>3</v>
      </c>
      <c r="F72" s="32" t="s">
        <v>96</v>
      </c>
      <c r="G72" s="9">
        <f t="shared" si="23"/>
        <v>54.64174454828661</v>
      </c>
      <c r="H72" s="33">
        <f t="shared" si="24"/>
        <v>59.148936170212764</v>
      </c>
      <c r="I72" s="9">
        <f t="shared" si="25"/>
        <v>67.910447761194021</v>
      </c>
      <c r="J72" s="9">
        <f t="shared" si="26"/>
        <v>57.536764705882348</v>
      </c>
      <c r="K72" s="9">
        <f t="shared" si="27"/>
        <v>53.314917127071823</v>
      </c>
      <c r="L72" s="9">
        <f t="shared" si="28"/>
        <v>37.962962962962962</v>
      </c>
      <c r="M72" s="9">
        <f t="shared" si="29"/>
        <v>65.231788079470192</v>
      </c>
      <c r="V72" s="24"/>
      <c r="W72" s="24"/>
      <c r="X72" s="25"/>
      <c r="Y72" s="24"/>
      <c r="Z72" s="24"/>
      <c r="AA72" s="25"/>
      <c r="AB72" s="24"/>
      <c r="AC72" s="34"/>
      <c r="AD72" s="24"/>
    </row>
    <row r="73" spans="5:30" ht="12.75" x14ac:dyDescent="0.2">
      <c r="E73" s="98">
        <f t="shared" si="22"/>
        <v>44</v>
      </c>
      <c r="F73" s="32" t="s">
        <v>87</v>
      </c>
      <c r="G73" s="9">
        <f>I60</f>
        <v>64.507862374330898</v>
      </c>
      <c r="H73" s="33">
        <f>L60</f>
        <v>59.177740863787378</v>
      </c>
      <c r="I73" s="9">
        <f>O60</f>
        <v>78.772238084779261</v>
      </c>
      <c r="J73" s="9">
        <f t="shared" si="26"/>
        <v>74.112782818421962</v>
      </c>
      <c r="K73" s="9">
        <f t="shared" si="27"/>
        <v>63.237907206317864</v>
      </c>
      <c r="L73" s="9">
        <f t="shared" si="28"/>
        <v>58.011515236624064</v>
      </c>
      <c r="M73" s="9">
        <f t="shared" si="29"/>
        <v>50.677014531043596</v>
      </c>
    </row>
    <row r="74" spans="5:30" ht="12.75" x14ac:dyDescent="0.2">
      <c r="E74" s="98">
        <f t="shared" si="22"/>
        <v>47</v>
      </c>
      <c r="F74" s="32" t="s">
        <v>88</v>
      </c>
      <c r="G74" s="9">
        <f>I61</f>
        <v>64.049915409864511</v>
      </c>
      <c r="H74" s="33">
        <f>L61</f>
        <v>59.17640071273015</v>
      </c>
      <c r="I74" s="9">
        <f>O61</f>
        <v>78.461702581608705</v>
      </c>
      <c r="J74" s="9">
        <f t="shared" si="26"/>
        <v>73.138039130904758</v>
      </c>
      <c r="K74" s="9">
        <f t="shared" si="27"/>
        <v>62.829881488773623</v>
      </c>
      <c r="L74" s="9">
        <f t="shared" si="28"/>
        <v>56.598355306095804</v>
      </c>
      <c r="M74" s="9">
        <f t="shared" si="29"/>
        <v>51.368354828562445</v>
      </c>
    </row>
  </sheetData>
  <autoFilter ref="A1:AO1" xr:uid="{2EBC684D-3E60-41AB-91D4-00AA01AE8743}"/>
  <dataValidations count="1">
    <dataValidation type="list" allowBlank="1" showInputMessage="1" showErrorMessage="1" sqref="A2:A48" xr:uid="{0B2446C3-20F0-4A90-BA5B-534B5D0A9E62}">
      <formula1>#REF!</formula1>
    </dataValidation>
  </dataValidations>
  <pageMargins left="0.7" right="0.7" top="0.75" bottom="0.75" header="0.3" footer="0.3"/>
  <pageSetup paperSize="9" orientation="portrait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DA80CFF-3101-4FF0-9520-3CFE6FDC5595}">
          <x14:formula1>
            <xm:f>'P:\Resp &amp; VPD\Health care workers - immunisation\Returns\2020-2021 Season\HCW_Hospital Survey Demographix Download Files\[HospitalSurvey2_Workfile.xlsx]Hospital Listing'!#REF!</xm:f>
          </x14:formula1>
          <xm:sqref>A50 C50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52949C-05ED-4C9D-877C-81CDEE9A3C1C}">
  <dimension ref="A1:AZ317"/>
  <sheetViews>
    <sheetView workbookViewId="0">
      <pane ySplit="1" topLeftCell="A2" activePane="bottomLeft" state="frozen"/>
      <selection pane="bottomLeft" activeCell="J2" sqref="J2"/>
    </sheetView>
  </sheetViews>
  <sheetFormatPr defaultRowHeight="12" x14ac:dyDescent="0.2"/>
  <cols>
    <col min="1" max="1" width="9.5703125" style="39" customWidth="1"/>
    <col min="2" max="2" width="36.140625" style="37" customWidth="1"/>
    <col min="3" max="3" width="20.140625" style="38" customWidth="1"/>
    <col min="4" max="4" width="8.5703125" style="38" customWidth="1"/>
    <col min="5" max="5" width="8.5703125" style="39" bestFit="1" customWidth="1"/>
    <col min="6" max="6" width="18.7109375" style="39" customWidth="1"/>
    <col min="7" max="7" width="10.28515625" style="39" customWidth="1"/>
    <col min="8" max="8" width="15" style="39" customWidth="1"/>
    <col min="9" max="9" width="13.5703125" style="39" customWidth="1"/>
    <col min="10" max="10" width="6.28515625" style="39" bestFit="1" customWidth="1"/>
    <col min="11" max="11" width="19.42578125" style="39" customWidth="1"/>
    <col min="12" max="12" width="7.7109375" style="39" bestFit="1" customWidth="1"/>
    <col min="13" max="13" width="6.42578125" style="39" bestFit="1" customWidth="1"/>
    <col min="14" max="14" width="9.42578125" style="39" customWidth="1"/>
    <col min="15" max="15" width="8.7109375" style="39" bestFit="1" customWidth="1"/>
    <col min="16" max="17" width="11.28515625" style="39" customWidth="1"/>
    <col min="18" max="18" width="11.7109375" style="39" customWidth="1"/>
    <col min="19" max="19" width="8.7109375" style="39" bestFit="1" customWidth="1"/>
    <col min="20" max="20" width="8.42578125" style="39" bestFit="1" customWidth="1"/>
    <col min="21" max="21" width="8.7109375" style="39" bestFit="1" customWidth="1"/>
    <col min="22" max="24" width="8.85546875" style="39" bestFit="1" customWidth="1"/>
    <col min="25" max="25" width="7" style="39" bestFit="1" customWidth="1"/>
    <col min="26" max="26" width="8.42578125" style="39" bestFit="1" customWidth="1"/>
    <col min="27" max="27" width="8.28515625" style="39" bestFit="1" customWidth="1"/>
    <col min="28" max="28" width="7.28515625" style="39" bestFit="1" customWidth="1"/>
    <col min="29" max="29" width="9.140625" style="39" customWidth="1"/>
    <col min="30" max="30" width="8.28515625" style="39" bestFit="1" customWidth="1"/>
    <col min="31" max="33" width="9.140625" style="39"/>
    <col min="34" max="34" width="12.7109375" style="39" customWidth="1"/>
    <col min="35" max="35" width="10.42578125" style="39" customWidth="1"/>
    <col min="36" max="36" width="29.28515625" style="39" customWidth="1"/>
    <col min="37" max="37" width="19" style="39" bestFit="1" customWidth="1"/>
    <col min="38" max="38" width="7.7109375" style="39" bestFit="1" customWidth="1"/>
    <col min="39" max="40" width="10.7109375" style="39" bestFit="1" customWidth="1"/>
    <col min="41" max="41" width="6.42578125" style="39" bestFit="1" customWidth="1"/>
    <col min="42" max="42" width="36.140625" style="39" customWidth="1"/>
    <col min="43" max="43" width="51.7109375" style="39" customWidth="1"/>
    <col min="44" max="44" width="19.140625" style="39" customWidth="1"/>
    <col min="45" max="49" width="9.140625" style="39"/>
    <col min="50" max="50" width="17.7109375" style="39" customWidth="1"/>
    <col min="51" max="51" width="9.140625" style="39"/>
    <col min="52" max="52" width="18" style="39" customWidth="1"/>
    <col min="53" max="16384" width="9.140625" style="39"/>
  </cols>
  <sheetData>
    <row r="1" spans="1:50" s="36" customFormat="1" ht="56.25" customHeight="1" x14ac:dyDescent="0.2">
      <c r="A1" s="165" t="s">
        <v>1386</v>
      </c>
      <c r="B1" s="173" t="s">
        <v>97</v>
      </c>
      <c r="C1" s="174" t="s">
        <v>98</v>
      </c>
      <c r="D1" s="175" t="s">
        <v>99</v>
      </c>
      <c r="E1" s="170" t="s">
        <v>100</v>
      </c>
      <c r="F1" s="170" t="s">
        <v>101</v>
      </c>
      <c r="G1" s="170" t="s">
        <v>102</v>
      </c>
      <c r="H1" s="170" t="s">
        <v>0</v>
      </c>
      <c r="I1" s="170" t="s">
        <v>0</v>
      </c>
      <c r="J1" s="170" t="s">
        <v>103</v>
      </c>
      <c r="K1" s="176" t="s">
        <v>104</v>
      </c>
      <c r="L1" s="170" t="s">
        <v>105</v>
      </c>
      <c r="M1" s="170" t="s">
        <v>4</v>
      </c>
      <c r="N1" s="170" t="s">
        <v>5</v>
      </c>
      <c r="O1" s="130" t="s">
        <v>106</v>
      </c>
      <c r="P1" s="170" t="s">
        <v>7</v>
      </c>
      <c r="Q1" s="170" t="s">
        <v>8</v>
      </c>
      <c r="R1" s="130" t="s">
        <v>9</v>
      </c>
      <c r="S1" s="170" t="s">
        <v>10</v>
      </c>
      <c r="T1" s="170" t="s">
        <v>11</v>
      </c>
      <c r="U1" s="130" t="s">
        <v>12</v>
      </c>
      <c r="V1" s="170" t="s">
        <v>13</v>
      </c>
      <c r="W1" s="170" t="s">
        <v>14</v>
      </c>
      <c r="X1" s="130" t="s">
        <v>15</v>
      </c>
      <c r="Y1" s="170" t="s">
        <v>16</v>
      </c>
      <c r="Z1" s="176" t="s">
        <v>17</v>
      </c>
      <c r="AA1" s="130" t="s">
        <v>18</v>
      </c>
      <c r="AB1" s="170" t="s">
        <v>19</v>
      </c>
      <c r="AC1" s="170" t="s">
        <v>20</v>
      </c>
      <c r="AD1" s="130" t="s">
        <v>21</v>
      </c>
      <c r="AE1" s="170" t="s">
        <v>22</v>
      </c>
      <c r="AF1" s="170" t="s">
        <v>23</v>
      </c>
      <c r="AG1" s="130" t="s">
        <v>24</v>
      </c>
      <c r="AH1" s="176" t="s">
        <v>25</v>
      </c>
      <c r="AI1" s="176" t="s">
        <v>107</v>
      </c>
      <c r="AJ1" s="170" t="s">
        <v>108</v>
      </c>
      <c r="AK1" s="170" t="s">
        <v>109</v>
      </c>
      <c r="AL1" s="170" t="s">
        <v>110</v>
      </c>
      <c r="AM1" s="170" t="s">
        <v>111</v>
      </c>
      <c r="AN1" s="170" t="s">
        <v>112</v>
      </c>
      <c r="AO1" s="170" t="s">
        <v>113</v>
      </c>
      <c r="AP1" s="177" t="s">
        <v>114</v>
      </c>
      <c r="AQ1" s="129" t="s">
        <v>1941</v>
      </c>
      <c r="AR1" s="96" t="s">
        <v>1942</v>
      </c>
      <c r="AS1" s="96" t="s">
        <v>1943</v>
      </c>
      <c r="AT1" s="96" t="s">
        <v>1928</v>
      </c>
      <c r="AU1" s="96" t="s">
        <v>1929</v>
      </c>
      <c r="AV1" s="96" t="s">
        <v>1930</v>
      </c>
      <c r="AW1" s="130" t="s">
        <v>1931</v>
      </c>
      <c r="AX1" s="96" t="s">
        <v>1936</v>
      </c>
    </row>
    <row r="2" spans="1:50" s="14" customFormat="1" x14ac:dyDescent="0.2">
      <c r="A2" s="74" t="s">
        <v>115</v>
      </c>
      <c r="B2" s="75" t="s">
        <v>116</v>
      </c>
      <c r="C2" s="76" t="s">
        <v>117</v>
      </c>
      <c r="D2" s="74" t="s">
        <v>118</v>
      </c>
      <c r="E2" s="74" t="s">
        <v>119</v>
      </c>
      <c r="F2" s="21" t="s">
        <v>1462</v>
      </c>
      <c r="G2" s="74" t="s">
        <v>120</v>
      </c>
      <c r="H2" s="74" t="s">
        <v>121</v>
      </c>
      <c r="I2" s="74" t="s">
        <v>122</v>
      </c>
      <c r="J2" s="21" t="str">
        <f>VLOOKUP(E2, 'RHA A to F by CCA'!A:B, 2,0)</f>
        <v>Area F</v>
      </c>
      <c r="K2" s="74" t="s">
        <v>123</v>
      </c>
      <c r="L2" s="74" t="s">
        <v>124</v>
      </c>
      <c r="M2" s="74">
        <f t="shared" ref="M2:N65" si="0">P2+S2+V2+Y2+AB2+AE2</f>
        <v>80</v>
      </c>
      <c r="N2" s="74">
        <f t="shared" si="0"/>
        <v>80</v>
      </c>
      <c r="O2" s="33">
        <f t="shared" ref="O2:O65" si="1">N2/M2*100</f>
        <v>100</v>
      </c>
      <c r="P2" s="74">
        <v>3</v>
      </c>
      <c r="Q2" s="74">
        <v>3</v>
      </c>
      <c r="R2" s="33">
        <f t="shared" ref="R2:R65" si="2">Q2/P2 *100</f>
        <v>100</v>
      </c>
      <c r="S2" s="74">
        <v>2</v>
      </c>
      <c r="T2" s="74">
        <v>2</v>
      </c>
      <c r="U2" s="33">
        <f t="shared" ref="U2:U65" si="3">T2/S2 *100</f>
        <v>100</v>
      </c>
      <c r="V2" s="74">
        <v>2</v>
      </c>
      <c r="W2" s="74">
        <v>2</v>
      </c>
      <c r="X2" s="33">
        <f t="shared" ref="X2:X65" si="4">W2/V2 *100</f>
        <v>100</v>
      </c>
      <c r="Y2" s="74">
        <v>30</v>
      </c>
      <c r="Z2" s="74">
        <v>30</v>
      </c>
      <c r="AA2" s="33">
        <f t="shared" ref="AA2:AA65" si="5">Z2/Y2*100</f>
        <v>100</v>
      </c>
      <c r="AB2" s="74">
        <v>18</v>
      </c>
      <c r="AC2" s="74">
        <v>18</v>
      </c>
      <c r="AD2" s="33">
        <f t="shared" ref="AD2:AD65" si="6">AC2/AB2*100</f>
        <v>100</v>
      </c>
      <c r="AE2" s="74">
        <v>25</v>
      </c>
      <c r="AF2" s="74">
        <v>25</v>
      </c>
      <c r="AG2" s="33">
        <f t="shared" ref="AG2:AG65" si="7">AF2/AE2*100</f>
        <v>100</v>
      </c>
      <c r="AH2" s="74">
        <v>2</v>
      </c>
      <c r="AI2" s="74" t="s">
        <v>125</v>
      </c>
      <c r="AJ2" s="74" t="s">
        <v>126</v>
      </c>
      <c r="AK2" s="74" t="s">
        <v>127</v>
      </c>
      <c r="AL2" s="74">
        <v>25</v>
      </c>
      <c r="AM2" s="77">
        <v>44621.130972222221</v>
      </c>
      <c r="AN2" s="77" t="s">
        <v>128</v>
      </c>
      <c r="AO2" s="74">
        <v>365</v>
      </c>
      <c r="AP2" s="21" t="s">
        <v>1478</v>
      </c>
      <c r="AQ2" s="92" t="str">
        <f>B2&amp;", "&amp;C2</f>
        <v>Arus Breffni Nursing Unit, Manorhamilton</v>
      </c>
      <c r="AR2" s="93" t="str">
        <f>G2</f>
        <v>Leitrim</v>
      </c>
      <c r="AS2" s="93" t="s">
        <v>1372</v>
      </c>
      <c r="AT2" s="93">
        <v>26</v>
      </c>
      <c r="AU2" s="93">
        <v>12</v>
      </c>
      <c r="AV2" s="94">
        <v>46.153846153846153</v>
      </c>
      <c r="AW2" s="33">
        <f>O2</f>
        <v>100</v>
      </c>
      <c r="AX2" s="94">
        <f>AW2-AV2</f>
        <v>53.846153846153847</v>
      </c>
    </row>
    <row r="3" spans="1:50" x14ac:dyDescent="0.2">
      <c r="A3" s="74" t="s">
        <v>129</v>
      </c>
      <c r="B3" s="75" t="s">
        <v>130</v>
      </c>
      <c r="C3" s="76" t="s">
        <v>131</v>
      </c>
      <c r="D3" s="74" t="s">
        <v>132</v>
      </c>
      <c r="E3" s="74" t="s">
        <v>133</v>
      </c>
      <c r="F3" s="21" t="s">
        <v>134</v>
      </c>
      <c r="G3" s="74" t="s">
        <v>134</v>
      </c>
      <c r="H3" s="74" t="s">
        <v>121</v>
      </c>
      <c r="I3" s="74" t="s">
        <v>122</v>
      </c>
      <c r="J3" s="21" t="str">
        <f>VLOOKUP(E3, 'RHA A to F by CCA'!A:B, 2,0)</f>
        <v>Area F</v>
      </c>
      <c r="K3" s="74" t="s">
        <v>123</v>
      </c>
      <c r="L3" s="74" t="s">
        <v>124</v>
      </c>
      <c r="M3" s="74">
        <f t="shared" si="0"/>
        <v>62</v>
      </c>
      <c r="N3" s="74">
        <f t="shared" si="0"/>
        <v>46</v>
      </c>
      <c r="O3" s="33">
        <f t="shared" si="1"/>
        <v>74.193548387096769</v>
      </c>
      <c r="P3" s="74">
        <v>3</v>
      </c>
      <c r="Q3" s="74">
        <v>2</v>
      </c>
      <c r="R3" s="33">
        <f t="shared" si="2"/>
        <v>66.666666666666657</v>
      </c>
      <c r="S3" s="74">
        <v>0</v>
      </c>
      <c r="T3" s="74">
        <v>0</v>
      </c>
      <c r="U3" s="33" t="e">
        <f t="shared" si="3"/>
        <v>#DIV/0!</v>
      </c>
      <c r="V3" s="74">
        <v>5</v>
      </c>
      <c r="W3" s="74">
        <v>4</v>
      </c>
      <c r="X3" s="33">
        <f t="shared" si="4"/>
        <v>80</v>
      </c>
      <c r="Y3" s="74">
        <v>23</v>
      </c>
      <c r="Z3" s="74">
        <v>18</v>
      </c>
      <c r="AA3" s="33">
        <f t="shared" si="5"/>
        <v>78.260869565217391</v>
      </c>
      <c r="AB3" s="74">
        <v>15</v>
      </c>
      <c r="AC3" s="74">
        <v>12</v>
      </c>
      <c r="AD3" s="33">
        <f t="shared" si="6"/>
        <v>80</v>
      </c>
      <c r="AE3" s="74">
        <v>16</v>
      </c>
      <c r="AF3" s="74">
        <v>10</v>
      </c>
      <c r="AG3" s="33">
        <f t="shared" si="7"/>
        <v>62.5</v>
      </c>
      <c r="AH3" s="74">
        <v>0</v>
      </c>
      <c r="AI3" s="74" t="s">
        <v>135</v>
      </c>
      <c r="AJ3" s="74" t="s">
        <v>126</v>
      </c>
      <c r="AK3" s="74" t="s">
        <v>127</v>
      </c>
      <c r="AL3" s="74">
        <v>35</v>
      </c>
      <c r="AM3" s="77">
        <v>44622.464375000003</v>
      </c>
      <c r="AN3" s="77" t="s">
        <v>136</v>
      </c>
      <c r="AO3" s="74">
        <v>404</v>
      </c>
      <c r="AP3" s="21" t="s">
        <v>1478</v>
      </c>
      <c r="AQ3" s="92" t="str">
        <f t="shared" ref="AQ3:AQ66" si="8">B3&amp;", "&amp;C3</f>
        <v>Falcarragh Community Hospital, Ballyconnell</v>
      </c>
      <c r="AR3" s="93" t="str">
        <f t="shared" ref="AR3:AR66" si="9">G3</f>
        <v>Donegal</v>
      </c>
      <c r="AS3" s="93" t="s">
        <v>1372</v>
      </c>
      <c r="AT3" s="93">
        <v>57</v>
      </c>
      <c r="AU3" s="93">
        <v>44</v>
      </c>
      <c r="AV3" s="94">
        <v>77.192982456140342</v>
      </c>
      <c r="AW3" s="33">
        <f t="shared" ref="AW3:AW66" si="10">O3</f>
        <v>74.193548387096769</v>
      </c>
      <c r="AX3" s="94">
        <f t="shared" ref="AX3:AX66" si="11">AW3-AV3</f>
        <v>-2.9994340690435735</v>
      </c>
    </row>
    <row r="4" spans="1:50" x14ac:dyDescent="0.2">
      <c r="A4" s="74" t="s">
        <v>137</v>
      </c>
      <c r="B4" s="75" t="s">
        <v>138</v>
      </c>
      <c r="C4" s="76" t="s">
        <v>139</v>
      </c>
      <c r="D4" s="74" t="s">
        <v>140</v>
      </c>
      <c r="E4" s="74" t="s">
        <v>119</v>
      </c>
      <c r="F4" s="21" t="s">
        <v>1462</v>
      </c>
      <c r="G4" s="74" t="s">
        <v>120</v>
      </c>
      <c r="H4" s="74" t="s">
        <v>121</v>
      </c>
      <c r="I4" s="74" t="s">
        <v>122</v>
      </c>
      <c r="J4" s="21" t="str">
        <f>VLOOKUP(E4, 'RHA A to F by CCA'!A:B, 2,0)</f>
        <v>Area F</v>
      </c>
      <c r="K4" s="74" t="s">
        <v>123</v>
      </c>
      <c r="L4" s="74" t="s">
        <v>124</v>
      </c>
      <c r="M4" s="74">
        <f t="shared" si="0"/>
        <v>20</v>
      </c>
      <c r="N4" s="74">
        <f t="shared" si="0"/>
        <v>13</v>
      </c>
      <c r="O4" s="33">
        <f t="shared" si="1"/>
        <v>65</v>
      </c>
      <c r="P4" s="74">
        <v>1</v>
      </c>
      <c r="Q4" s="74">
        <v>1</v>
      </c>
      <c r="R4" s="33">
        <f t="shared" si="2"/>
        <v>100</v>
      </c>
      <c r="S4" s="74">
        <v>0</v>
      </c>
      <c r="T4" s="74">
        <v>0</v>
      </c>
      <c r="U4" s="33" t="e">
        <f t="shared" si="3"/>
        <v>#DIV/0!</v>
      </c>
      <c r="V4" s="74">
        <v>0</v>
      </c>
      <c r="W4" s="74">
        <v>0</v>
      </c>
      <c r="X4" s="33" t="e">
        <f t="shared" si="4"/>
        <v>#DIV/0!</v>
      </c>
      <c r="Y4" s="74">
        <v>5</v>
      </c>
      <c r="Z4" s="74">
        <v>4</v>
      </c>
      <c r="AA4" s="33">
        <f t="shared" si="5"/>
        <v>80</v>
      </c>
      <c r="AB4" s="74">
        <v>5</v>
      </c>
      <c r="AC4" s="74">
        <v>4</v>
      </c>
      <c r="AD4" s="33">
        <f t="shared" si="6"/>
        <v>80</v>
      </c>
      <c r="AE4" s="74">
        <v>9</v>
      </c>
      <c r="AF4" s="74">
        <v>4</v>
      </c>
      <c r="AG4" s="33">
        <f t="shared" si="7"/>
        <v>44.444444444444443</v>
      </c>
      <c r="AH4" s="74">
        <v>2</v>
      </c>
      <c r="AI4" s="74" t="s">
        <v>135</v>
      </c>
      <c r="AJ4" s="74" t="s">
        <v>126</v>
      </c>
      <c r="AK4" s="74" t="s">
        <v>127</v>
      </c>
      <c r="AL4" s="74">
        <v>20</v>
      </c>
      <c r="AM4" s="77">
        <v>44539.721736111111</v>
      </c>
      <c r="AN4" s="77" t="s">
        <v>141</v>
      </c>
      <c r="AO4" s="74">
        <v>133</v>
      </c>
      <c r="AP4" s="21" t="s">
        <v>1478</v>
      </c>
      <c r="AQ4" s="92" t="str">
        <f t="shared" si="8"/>
        <v>Ballinamore Nursing Unit, The Line</v>
      </c>
      <c r="AR4" s="93" t="str">
        <f t="shared" si="9"/>
        <v>Leitrim</v>
      </c>
      <c r="AS4" s="93" t="s">
        <v>1372</v>
      </c>
      <c r="AT4" s="93">
        <v>30</v>
      </c>
      <c r="AU4" s="93">
        <v>24</v>
      </c>
      <c r="AV4" s="94">
        <v>80</v>
      </c>
      <c r="AW4" s="33">
        <f t="shared" si="10"/>
        <v>65</v>
      </c>
      <c r="AX4" s="94">
        <f t="shared" si="11"/>
        <v>-15</v>
      </c>
    </row>
    <row r="5" spans="1:50" x14ac:dyDescent="0.2">
      <c r="A5" s="74" t="s">
        <v>142</v>
      </c>
      <c r="B5" s="75" t="s">
        <v>143</v>
      </c>
      <c r="C5" s="76" t="s">
        <v>144</v>
      </c>
      <c r="D5" s="74" t="s">
        <v>145</v>
      </c>
      <c r="E5" s="74" t="s">
        <v>133</v>
      </c>
      <c r="F5" s="21" t="s">
        <v>134</v>
      </c>
      <c r="G5" s="74" t="s">
        <v>134</v>
      </c>
      <c r="H5" s="74" t="s">
        <v>121</v>
      </c>
      <c r="I5" s="74" t="s">
        <v>122</v>
      </c>
      <c r="J5" s="21" t="str">
        <f>VLOOKUP(E5, 'RHA A to F by CCA'!A:B, 2,0)</f>
        <v>Area F</v>
      </c>
      <c r="K5" s="74" t="s">
        <v>123</v>
      </c>
      <c r="L5" s="74" t="s">
        <v>124</v>
      </c>
      <c r="M5" s="74">
        <f t="shared" si="0"/>
        <v>56</v>
      </c>
      <c r="N5" s="74">
        <f t="shared" si="0"/>
        <v>34</v>
      </c>
      <c r="O5" s="33">
        <f t="shared" si="1"/>
        <v>60.714285714285708</v>
      </c>
      <c r="P5" s="74">
        <v>6</v>
      </c>
      <c r="Q5" s="74">
        <v>5</v>
      </c>
      <c r="R5" s="33">
        <f t="shared" si="2"/>
        <v>83.333333333333343</v>
      </c>
      <c r="S5" s="74">
        <v>1</v>
      </c>
      <c r="T5" s="74">
        <v>1</v>
      </c>
      <c r="U5" s="33">
        <f t="shared" si="3"/>
        <v>100</v>
      </c>
      <c r="V5" s="74">
        <v>0</v>
      </c>
      <c r="W5" s="74">
        <v>0</v>
      </c>
      <c r="X5" s="33" t="e">
        <f t="shared" si="4"/>
        <v>#DIV/0!</v>
      </c>
      <c r="Y5" s="74">
        <v>15</v>
      </c>
      <c r="Z5" s="74">
        <v>10</v>
      </c>
      <c r="AA5" s="33">
        <f t="shared" si="5"/>
        <v>66.666666666666657</v>
      </c>
      <c r="AB5" s="74">
        <v>33</v>
      </c>
      <c r="AC5" s="74">
        <v>17</v>
      </c>
      <c r="AD5" s="33">
        <f t="shared" si="6"/>
        <v>51.515151515151516</v>
      </c>
      <c r="AE5" s="74">
        <v>1</v>
      </c>
      <c r="AF5" s="74">
        <v>1</v>
      </c>
      <c r="AG5" s="33">
        <f t="shared" si="7"/>
        <v>100</v>
      </c>
      <c r="AH5" s="74">
        <v>1</v>
      </c>
      <c r="AI5" s="74" t="s">
        <v>135</v>
      </c>
      <c r="AJ5" s="74" t="s">
        <v>126</v>
      </c>
      <c r="AK5" s="74" t="s">
        <v>127</v>
      </c>
      <c r="AL5" s="74">
        <v>16</v>
      </c>
      <c r="AM5" s="77">
        <v>44533.177523148152</v>
      </c>
      <c r="AN5" s="77" t="s">
        <v>146</v>
      </c>
      <c r="AO5" s="74">
        <v>73</v>
      </c>
      <c r="AP5" s="21" t="s">
        <v>1478</v>
      </c>
      <c r="AQ5" s="92" t="str">
        <f t="shared" si="8"/>
        <v>Dungloe Community Hospital, Gweedore Road</v>
      </c>
      <c r="AR5" s="93" t="str">
        <f t="shared" si="9"/>
        <v>Donegal</v>
      </c>
      <c r="AS5" s="93" t="s">
        <v>1372</v>
      </c>
      <c r="AT5" s="93">
        <v>45</v>
      </c>
      <c r="AU5" s="93">
        <v>33</v>
      </c>
      <c r="AV5" s="94">
        <v>73.333333333333329</v>
      </c>
      <c r="AW5" s="33">
        <f t="shared" si="10"/>
        <v>60.714285714285708</v>
      </c>
      <c r="AX5" s="94">
        <f t="shared" si="11"/>
        <v>-12.61904761904762</v>
      </c>
    </row>
    <row r="6" spans="1:50" x14ac:dyDescent="0.2">
      <c r="A6" s="74" t="s">
        <v>147</v>
      </c>
      <c r="B6" s="75" t="s">
        <v>148</v>
      </c>
      <c r="C6" s="76" t="s">
        <v>149</v>
      </c>
      <c r="D6" s="74" t="s">
        <v>150</v>
      </c>
      <c r="E6" s="74" t="s">
        <v>133</v>
      </c>
      <c r="F6" s="21" t="s">
        <v>134</v>
      </c>
      <c r="G6" s="74" t="s">
        <v>134</v>
      </c>
      <c r="H6" s="74" t="s">
        <v>121</v>
      </c>
      <c r="I6" s="74" t="s">
        <v>122</v>
      </c>
      <c r="J6" s="21" t="str">
        <f>VLOOKUP(E6, 'RHA A to F by CCA'!A:B, 2,0)</f>
        <v>Area F</v>
      </c>
      <c r="K6" s="74" t="s">
        <v>123</v>
      </c>
      <c r="L6" s="74" t="s">
        <v>124</v>
      </c>
      <c r="M6" s="74">
        <f t="shared" si="0"/>
        <v>53</v>
      </c>
      <c r="N6" s="74">
        <f t="shared" si="0"/>
        <v>31</v>
      </c>
      <c r="O6" s="33">
        <f t="shared" si="1"/>
        <v>58.490566037735846</v>
      </c>
      <c r="P6" s="74">
        <v>6</v>
      </c>
      <c r="Q6" s="74">
        <v>4</v>
      </c>
      <c r="R6" s="33">
        <f t="shared" si="2"/>
        <v>66.666666666666657</v>
      </c>
      <c r="S6" s="74">
        <v>0</v>
      </c>
      <c r="T6" s="74">
        <v>0</v>
      </c>
      <c r="U6" s="33" t="e">
        <f t="shared" si="3"/>
        <v>#DIV/0!</v>
      </c>
      <c r="V6" s="74">
        <v>5</v>
      </c>
      <c r="W6" s="74">
        <v>1</v>
      </c>
      <c r="X6" s="33">
        <f t="shared" si="4"/>
        <v>20</v>
      </c>
      <c r="Y6" s="74">
        <v>15</v>
      </c>
      <c r="Z6" s="74">
        <v>12</v>
      </c>
      <c r="AA6" s="33">
        <f t="shared" si="5"/>
        <v>80</v>
      </c>
      <c r="AB6" s="74">
        <v>8</v>
      </c>
      <c r="AC6" s="74">
        <v>4</v>
      </c>
      <c r="AD6" s="33">
        <f t="shared" si="6"/>
        <v>50</v>
      </c>
      <c r="AE6" s="74">
        <v>19</v>
      </c>
      <c r="AF6" s="74">
        <v>10</v>
      </c>
      <c r="AG6" s="33">
        <f t="shared" si="7"/>
        <v>52.631578947368418</v>
      </c>
      <c r="AH6" s="74">
        <v>0</v>
      </c>
      <c r="AI6" s="74" t="s">
        <v>135</v>
      </c>
      <c r="AJ6" s="74" t="s">
        <v>126</v>
      </c>
      <c r="AK6" s="74" t="s">
        <v>127</v>
      </c>
      <c r="AL6" s="74">
        <v>34</v>
      </c>
      <c r="AM6" s="77">
        <v>44644.227696759262</v>
      </c>
      <c r="AN6" s="77" t="s">
        <v>151</v>
      </c>
      <c r="AO6" s="74">
        <v>568</v>
      </c>
      <c r="AP6" s="21" t="s">
        <v>1478</v>
      </c>
      <c r="AQ6" s="92" t="str">
        <f t="shared" si="8"/>
        <v>Killybegs Community Hospital, Donegal Road</v>
      </c>
      <c r="AR6" s="93" t="str">
        <f t="shared" si="9"/>
        <v>Donegal</v>
      </c>
      <c r="AS6" s="93" t="s">
        <v>1372</v>
      </c>
      <c r="AT6" s="93">
        <v>54</v>
      </c>
      <c r="AU6" s="93">
        <v>31</v>
      </c>
      <c r="AV6" s="94">
        <v>57.407407407407405</v>
      </c>
      <c r="AW6" s="33">
        <f t="shared" si="10"/>
        <v>58.490566037735846</v>
      </c>
      <c r="AX6" s="94">
        <f t="shared" si="11"/>
        <v>1.0831586303284411</v>
      </c>
    </row>
    <row r="7" spans="1:50" x14ac:dyDescent="0.2">
      <c r="A7" s="74" t="s">
        <v>152</v>
      </c>
      <c r="B7" s="75" t="s">
        <v>153</v>
      </c>
      <c r="C7" s="76" t="s">
        <v>154</v>
      </c>
      <c r="D7" s="74" t="s">
        <v>155</v>
      </c>
      <c r="E7" s="74" t="s">
        <v>119</v>
      </c>
      <c r="F7" s="21" t="s">
        <v>1462</v>
      </c>
      <c r="G7" s="74" t="s">
        <v>156</v>
      </c>
      <c r="H7" s="74" t="s">
        <v>121</v>
      </c>
      <c r="I7" s="74" t="s">
        <v>122</v>
      </c>
      <c r="J7" s="21" t="str">
        <f>VLOOKUP(E7, 'RHA A to F by CCA'!A:B, 2,0)</f>
        <v>Area F</v>
      </c>
      <c r="K7" s="74" t="s">
        <v>123</v>
      </c>
      <c r="L7" s="74" t="s">
        <v>124</v>
      </c>
      <c r="M7" s="74">
        <f t="shared" si="0"/>
        <v>115</v>
      </c>
      <c r="N7" s="74">
        <f t="shared" si="0"/>
        <v>63</v>
      </c>
      <c r="O7" s="33">
        <f t="shared" si="1"/>
        <v>54.782608695652172</v>
      </c>
      <c r="P7" s="74">
        <v>5</v>
      </c>
      <c r="Q7" s="74">
        <v>4</v>
      </c>
      <c r="R7" s="33">
        <f t="shared" si="2"/>
        <v>80</v>
      </c>
      <c r="S7" s="74">
        <v>29</v>
      </c>
      <c r="T7" s="74">
        <v>19</v>
      </c>
      <c r="U7" s="33">
        <f t="shared" si="3"/>
        <v>65.517241379310349</v>
      </c>
      <c r="V7" s="74">
        <v>13</v>
      </c>
      <c r="W7" s="74">
        <v>6</v>
      </c>
      <c r="X7" s="33">
        <f t="shared" si="4"/>
        <v>46.153846153846153</v>
      </c>
      <c r="Y7" s="74">
        <v>44</v>
      </c>
      <c r="Z7" s="74">
        <v>23</v>
      </c>
      <c r="AA7" s="33">
        <f t="shared" si="5"/>
        <v>52.272727272727273</v>
      </c>
      <c r="AB7" s="74">
        <v>24</v>
      </c>
      <c r="AC7" s="74">
        <v>11</v>
      </c>
      <c r="AD7" s="33">
        <f t="shared" si="6"/>
        <v>45.833333333333329</v>
      </c>
      <c r="AE7" s="74">
        <v>0</v>
      </c>
      <c r="AF7" s="74">
        <v>0</v>
      </c>
      <c r="AG7" s="33" t="e">
        <f t="shared" si="7"/>
        <v>#DIV/0!</v>
      </c>
      <c r="AH7" s="74">
        <v>7</v>
      </c>
      <c r="AI7" s="74" t="s">
        <v>135</v>
      </c>
      <c r="AJ7" s="74" t="s">
        <v>126</v>
      </c>
      <c r="AK7" s="74" t="s">
        <v>157</v>
      </c>
      <c r="AL7" s="74">
        <v>25</v>
      </c>
      <c r="AM7" s="77">
        <v>44629.160416666666</v>
      </c>
      <c r="AN7" s="77">
        <v>44629</v>
      </c>
      <c r="AO7" s="74">
        <v>471</v>
      </c>
      <c r="AP7" s="21" t="s">
        <v>1479</v>
      </c>
      <c r="AQ7" s="92" t="str">
        <f t="shared" si="8"/>
        <v>SLIGO ADULT MENTAL HEALTH SERVICES, Sligo University Hospital</v>
      </c>
      <c r="AR7" s="93" t="str">
        <f t="shared" si="9"/>
        <v>Sligo</v>
      </c>
      <c r="AS7" s="93" t="s">
        <v>78</v>
      </c>
      <c r="AT7" s="93" t="s">
        <v>78</v>
      </c>
      <c r="AU7" s="93" t="s">
        <v>78</v>
      </c>
      <c r="AV7" s="93" t="s">
        <v>78</v>
      </c>
      <c r="AW7" s="33">
        <f t="shared" si="10"/>
        <v>54.782608695652172</v>
      </c>
      <c r="AX7" s="94" t="s">
        <v>78</v>
      </c>
    </row>
    <row r="8" spans="1:50" x14ac:dyDescent="0.2">
      <c r="A8" s="74" t="s">
        <v>158</v>
      </c>
      <c r="B8" s="75" t="s">
        <v>159</v>
      </c>
      <c r="C8" s="76" t="s">
        <v>160</v>
      </c>
      <c r="D8" s="74" t="s">
        <v>161</v>
      </c>
      <c r="E8" s="74" t="s">
        <v>133</v>
      </c>
      <c r="F8" s="21" t="s">
        <v>134</v>
      </c>
      <c r="G8" s="74" t="s">
        <v>134</v>
      </c>
      <c r="H8" s="74" t="s">
        <v>121</v>
      </c>
      <c r="I8" s="74" t="s">
        <v>122</v>
      </c>
      <c r="J8" s="21" t="str">
        <f>VLOOKUP(E8, 'RHA A to F by CCA'!A:B, 2,0)</f>
        <v>Area F</v>
      </c>
      <c r="K8" s="74" t="s">
        <v>123</v>
      </c>
      <c r="L8" s="74" t="s">
        <v>124</v>
      </c>
      <c r="M8" s="74">
        <f t="shared" si="0"/>
        <v>13</v>
      </c>
      <c r="N8" s="74">
        <f t="shared" si="0"/>
        <v>7</v>
      </c>
      <c r="O8" s="33">
        <f t="shared" si="1"/>
        <v>53.846153846153847</v>
      </c>
      <c r="P8" s="74">
        <v>1</v>
      </c>
      <c r="Q8" s="74">
        <v>1</v>
      </c>
      <c r="R8" s="33">
        <f t="shared" si="2"/>
        <v>100</v>
      </c>
      <c r="S8" s="74">
        <v>0</v>
      </c>
      <c r="T8" s="74">
        <v>0</v>
      </c>
      <c r="U8" s="33" t="e">
        <f t="shared" si="3"/>
        <v>#DIV/0!</v>
      </c>
      <c r="V8" s="74">
        <v>0</v>
      </c>
      <c r="W8" s="74">
        <v>0</v>
      </c>
      <c r="X8" s="33" t="e">
        <f t="shared" si="4"/>
        <v>#DIV/0!</v>
      </c>
      <c r="Y8" s="74">
        <v>3</v>
      </c>
      <c r="Z8" s="74">
        <v>1</v>
      </c>
      <c r="AA8" s="33">
        <f t="shared" si="5"/>
        <v>33.333333333333329</v>
      </c>
      <c r="AB8" s="74">
        <v>0</v>
      </c>
      <c r="AC8" s="74">
        <v>0</v>
      </c>
      <c r="AD8" s="33" t="e">
        <f t="shared" si="6"/>
        <v>#DIV/0!</v>
      </c>
      <c r="AE8" s="74">
        <v>9</v>
      </c>
      <c r="AF8" s="74">
        <v>5</v>
      </c>
      <c r="AG8" s="33">
        <f t="shared" si="7"/>
        <v>55.555555555555557</v>
      </c>
      <c r="AH8" s="74">
        <v>2</v>
      </c>
      <c r="AI8" s="74" t="s">
        <v>135</v>
      </c>
      <c r="AJ8" s="74" t="s">
        <v>126</v>
      </c>
      <c r="AK8" s="74" t="s">
        <v>162</v>
      </c>
      <c r="AL8" s="74">
        <v>6</v>
      </c>
      <c r="AM8" s="77">
        <v>44620.206319444442</v>
      </c>
      <c r="AN8" s="77" t="s">
        <v>128</v>
      </c>
      <c r="AO8" s="74">
        <v>358</v>
      </c>
      <c r="AP8" s="21" t="s">
        <v>1478</v>
      </c>
      <c r="AQ8" s="92" t="str">
        <f t="shared" si="8"/>
        <v>Sliabh Glas Community Group Home, Carnamuggagh Upper</v>
      </c>
      <c r="AR8" s="93" t="str">
        <f t="shared" si="9"/>
        <v>Donegal</v>
      </c>
      <c r="AS8" s="93" t="s">
        <v>1372</v>
      </c>
      <c r="AT8" s="93">
        <v>14</v>
      </c>
      <c r="AU8" s="93">
        <v>10</v>
      </c>
      <c r="AV8" s="94">
        <v>71.428571428571431</v>
      </c>
      <c r="AW8" s="33">
        <f t="shared" si="10"/>
        <v>53.846153846153847</v>
      </c>
      <c r="AX8" s="94">
        <f t="shared" si="11"/>
        <v>-17.582417582417584</v>
      </c>
    </row>
    <row r="9" spans="1:50" x14ac:dyDescent="0.2">
      <c r="A9" s="74" t="s">
        <v>163</v>
      </c>
      <c r="B9" s="75" t="s">
        <v>164</v>
      </c>
      <c r="C9" s="76" t="s">
        <v>164</v>
      </c>
      <c r="D9" s="74" t="s">
        <v>165</v>
      </c>
      <c r="E9" s="74" t="s">
        <v>133</v>
      </c>
      <c r="F9" s="21" t="s">
        <v>134</v>
      </c>
      <c r="G9" s="74" t="s">
        <v>134</v>
      </c>
      <c r="H9" s="74" t="s">
        <v>121</v>
      </c>
      <c r="I9" s="74" t="s">
        <v>122</v>
      </c>
      <c r="J9" s="21" t="str">
        <f>VLOOKUP(E9, 'RHA A to F by CCA'!A:B, 2,0)</f>
        <v>Area F</v>
      </c>
      <c r="K9" s="74" t="s">
        <v>123</v>
      </c>
      <c r="L9" s="74" t="s">
        <v>124</v>
      </c>
      <c r="M9" s="74">
        <f t="shared" si="0"/>
        <v>17</v>
      </c>
      <c r="N9" s="74">
        <f t="shared" si="0"/>
        <v>9</v>
      </c>
      <c r="O9" s="33">
        <f t="shared" si="1"/>
        <v>52.941176470588239</v>
      </c>
      <c r="P9" s="74">
        <v>2</v>
      </c>
      <c r="Q9" s="74">
        <v>2</v>
      </c>
      <c r="R9" s="33">
        <f t="shared" si="2"/>
        <v>100</v>
      </c>
      <c r="S9" s="74">
        <v>0</v>
      </c>
      <c r="T9" s="74">
        <v>0</v>
      </c>
      <c r="U9" s="33" t="e">
        <f t="shared" si="3"/>
        <v>#DIV/0!</v>
      </c>
      <c r="V9" s="74">
        <v>0</v>
      </c>
      <c r="W9" s="74">
        <v>0</v>
      </c>
      <c r="X9" s="33" t="e">
        <f t="shared" si="4"/>
        <v>#DIV/0!</v>
      </c>
      <c r="Y9" s="74">
        <v>11</v>
      </c>
      <c r="Z9" s="74">
        <v>5</v>
      </c>
      <c r="AA9" s="33">
        <f t="shared" si="5"/>
        <v>45.454545454545453</v>
      </c>
      <c r="AB9" s="74">
        <v>0</v>
      </c>
      <c r="AC9" s="74">
        <v>0</v>
      </c>
      <c r="AD9" s="33" t="e">
        <f t="shared" si="6"/>
        <v>#DIV/0!</v>
      </c>
      <c r="AE9" s="74">
        <v>4</v>
      </c>
      <c r="AF9" s="74">
        <v>2</v>
      </c>
      <c r="AG9" s="33">
        <f t="shared" si="7"/>
        <v>50</v>
      </c>
      <c r="AH9" s="74">
        <v>0</v>
      </c>
      <c r="AI9" s="74" t="s">
        <v>135</v>
      </c>
      <c r="AJ9" s="74" t="s">
        <v>126</v>
      </c>
      <c r="AK9" s="74" t="s">
        <v>157</v>
      </c>
      <c r="AL9" s="74">
        <v>14</v>
      </c>
      <c r="AM9" s="77">
        <v>44642.355069444442</v>
      </c>
      <c r="AN9" s="77" t="s">
        <v>166</v>
      </c>
      <c r="AO9" s="74">
        <v>566</v>
      </c>
      <c r="AP9" s="21" t="s">
        <v>1479</v>
      </c>
      <c r="AQ9" s="92" t="str">
        <f t="shared" si="8"/>
        <v>Park House A&amp;B - SRU, Park House A&amp;B - SRU</v>
      </c>
      <c r="AR9" s="93" t="str">
        <f t="shared" si="9"/>
        <v>Donegal</v>
      </c>
      <c r="AS9" s="93" t="s">
        <v>1372</v>
      </c>
      <c r="AT9" s="93">
        <v>17</v>
      </c>
      <c r="AU9" s="93">
        <v>9</v>
      </c>
      <c r="AV9" s="94">
        <v>52.941176470588239</v>
      </c>
      <c r="AW9" s="33">
        <f t="shared" si="10"/>
        <v>52.941176470588239</v>
      </c>
      <c r="AX9" s="94">
        <f t="shared" si="11"/>
        <v>0</v>
      </c>
    </row>
    <row r="10" spans="1:50" x14ac:dyDescent="0.2">
      <c r="A10" s="74" t="s">
        <v>167</v>
      </c>
      <c r="B10" s="75" t="s">
        <v>168</v>
      </c>
      <c r="C10" s="76" t="s">
        <v>169</v>
      </c>
      <c r="D10" s="74" t="s">
        <v>170</v>
      </c>
      <c r="E10" s="74" t="s">
        <v>133</v>
      </c>
      <c r="F10" s="21" t="s">
        <v>134</v>
      </c>
      <c r="G10" s="74" t="s">
        <v>134</v>
      </c>
      <c r="H10" s="74" t="s">
        <v>121</v>
      </c>
      <c r="I10" s="74" t="s">
        <v>122</v>
      </c>
      <c r="J10" s="21" t="str">
        <f>VLOOKUP(E10, 'RHA A to F by CCA'!A:B, 2,0)</f>
        <v>Area F</v>
      </c>
      <c r="K10" s="74" t="s">
        <v>123</v>
      </c>
      <c r="L10" s="74" t="s">
        <v>124</v>
      </c>
      <c r="M10" s="74">
        <f t="shared" si="0"/>
        <v>109</v>
      </c>
      <c r="N10" s="74">
        <f t="shared" si="0"/>
        <v>55</v>
      </c>
      <c r="O10" s="33">
        <f t="shared" si="1"/>
        <v>50.458715596330272</v>
      </c>
      <c r="P10" s="74">
        <v>9</v>
      </c>
      <c r="Q10" s="74">
        <v>5</v>
      </c>
      <c r="R10" s="33">
        <f t="shared" si="2"/>
        <v>55.555555555555557</v>
      </c>
      <c r="S10" s="74">
        <v>0</v>
      </c>
      <c r="T10" s="74">
        <v>0</v>
      </c>
      <c r="U10" s="33" t="e">
        <f t="shared" si="3"/>
        <v>#DIV/0!</v>
      </c>
      <c r="V10" s="74">
        <v>0</v>
      </c>
      <c r="W10" s="74">
        <v>0</v>
      </c>
      <c r="X10" s="33" t="e">
        <f t="shared" si="4"/>
        <v>#DIV/0!</v>
      </c>
      <c r="Y10" s="74">
        <v>32</v>
      </c>
      <c r="Z10" s="74">
        <v>17</v>
      </c>
      <c r="AA10" s="33">
        <f t="shared" si="5"/>
        <v>53.125</v>
      </c>
      <c r="AB10" s="74">
        <v>68</v>
      </c>
      <c r="AC10" s="74">
        <v>33</v>
      </c>
      <c r="AD10" s="33">
        <f t="shared" si="6"/>
        <v>48.529411764705884</v>
      </c>
      <c r="AE10" s="74">
        <v>0</v>
      </c>
      <c r="AF10" s="74">
        <v>0</v>
      </c>
      <c r="AG10" s="33" t="e">
        <f t="shared" si="7"/>
        <v>#DIV/0!</v>
      </c>
      <c r="AH10" s="74">
        <v>0</v>
      </c>
      <c r="AI10" s="74" t="s">
        <v>135</v>
      </c>
      <c r="AJ10" s="74" t="s">
        <v>126</v>
      </c>
      <c r="AK10" s="74" t="s">
        <v>127</v>
      </c>
      <c r="AL10" s="74">
        <v>67</v>
      </c>
      <c r="AM10" s="77">
        <v>44540.153148148151</v>
      </c>
      <c r="AN10" s="77" t="s">
        <v>171</v>
      </c>
      <c r="AO10" s="74">
        <v>136</v>
      </c>
      <c r="AP10" s="21" t="s">
        <v>1478</v>
      </c>
      <c r="AQ10" s="92" t="str">
        <f t="shared" si="8"/>
        <v>St Joseph's Community Hospital, Mullindrait</v>
      </c>
      <c r="AR10" s="93" t="str">
        <f t="shared" si="9"/>
        <v>Donegal</v>
      </c>
      <c r="AS10" s="93" t="s">
        <v>1372</v>
      </c>
      <c r="AT10" s="93">
        <v>129</v>
      </c>
      <c r="AU10" s="93">
        <v>89</v>
      </c>
      <c r="AV10" s="94">
        <v>68.992248062015506</v>
      </c>
      <c r="AW10" s="33">
        <f t="shared" si="10"/>
        <v>50.458715596330272</v>
      </c>
      <c r="AX10" s="94">
        <f t="shared" si="11"/>
        <v>-18.533532465685234</v>
      </c>
    </row>
    <row r="11" spans="1:50" x14ac:dyDescent="0.2">
      <c r="A11" s="74" t="e">
        <v>#N/A</v>
      </c>
      <c r="B11" s="75" t="s">
        <v>172</v>
      </c>
      <c r="C11" s="76" t="s">
        <v>173</v>
      </c>
      <c r="D11" s="74" t="s">
        <v>174</v>
      </c>
      <c r="E11" s="74" t="s">
        <v>119</v>
      </c>
      <c r="F11" s="21" t="s">
        <v>1462</v>
      </c>
      <c r="G11" s="74" t="s">
        <v>156</v>
      </c>
      <c r="H11" s="74" t="s">
        <v>121</v>
      </c>
      <c r="I11" s="74" t="s">
        <v>122</v>
      </c>
      <c r="J11" s="21" t="str">
        <f>VLOOKUP(E11, 'RHA A to F by CCA'!A:B, 2,0)</f>
        <v>Area F</v>
      </c>
      <c r="K11" s="74" t="s">
        <v>123</v>
      </c>
      <c r="L11" s="74" t="s">
        <v>124</v>
      </c>
      <c r="M11" s="74">
        <f t="shared" si="0"/>
        <v>116</v>
      </c>
      <c r="N11" s="74">
        <f t="shared" si="0"/>
        <v>56</v>
      </c>
      <c r="O11" s="33">
        <f t="shared" si="1"/>
        <v>48.275862068965516</v>
      </c>
      <c r="P11" s="74">
        <v>5</v>
      </c>
      <c r="Q11" s="74">
        <v>4</v>
      </c>
      <c r="R11" s="33">
        <f t="shared" si="2"/>
        <v>80</v>
      </c>
      <c r="S11" s="74">
        <v>29</v>
      </c>
      <c r="T11" s="74">
        <v>16</v>
      </c>
      <c r="U11" s="33">
        <f t="shared" si="3"/>
        <v>55.172413793103445</v>
      </c>
      <c r="V11" s="74">
        <v>13</v>
      </c>
      <c r="W11" s="74">
        <v>7</v>
      </c>
      <c r="X11" s="33">
        <f t="shared" si="4"/>
        <v>53.846153846153847</v>
      </c>
      <c r="Y11" s="74">
        <v>44</v>
      </c>
      <c r="Z11" s="74">
        <v>19</v>
      </c>
      <c r="AA11" s="33">
        <f t="shared" si="5"/>
        <v>43.18181818181818</v>
      </c>
      <c r="AB11" s="74">
        <v>24</v>
      </c>
      <c r="AC11" s="74">
        <v>10</v>
      </c>
      <c r="AD11" s="33">
        <f t="shared" si="6"/>
        <v>41.666666666666671</v>
      </c>
      <c r="AE11" s="74">
        <v>1</v>
      </c>
      <c r="AF11" s="74">
        <v>0</v>
      </c>
      <c r="AG11" s="33">
        <f t="shared" si="7"/>
        <v>0</v>
      </c>
      <c r="AH11" s="74">
        <v>7</v>
      </c>
      <c r="AI11" s="74" t="s">
        <v>135</v>
      </c>
      <c r="AJ11" s="74" t="s">
        <v>126</v>
      </c>
      <c r="AK11" s="74" t="s">
        <v>157</v>
      </c>
      <c r="AL11" s="74">
        <v>25</v>
      </c>
      <c r="AM11" s="77">
        <v>44539.289780092593</v>
      </c>
      <c r="AN11" s="77">
        <v>44478</v>
      </c>
      <c r="AO11" s="74">
        <v>118</v>
      </c>
      <c r="AP11" s="21" t="s">
        <v>1479</v>
      </c>
      <c r="AQ11" s="92" t="str">
        <f t="shared" si="8"/>
        <v>Acute Mental Unit, Sligo University Hospital, The Mall, Sligo</v>
      </c>
      <c r="AR11" s="93" t="str">
        <f t="shared" si="9"/>
        <v>Sligo</v>
      </c>
      <c r="AS11" s="93" t="s">
        <v>78</v>
      </c>
      <c r="AT11" s="93" t="s">
        <v>78</v>
      </c>
      <c r="AU11" s="93" t="s">
        <v>78</v>
      </c>
      <c r="AV11" s="93" t="s">
        <v>78</v>
      </c>
      <c r="AW11" s="33">
        <f t="shared" si="10"/>
        <v>48.275862068965516</v>
      </c>
      <c r="AX11" s="94" t="s">
        <v>78</v>
      </c>
    </row>
    <row r="12" spans="1:50" x14ac:dyDescent="0.2">
      <c r="A12" s="74" t="s">
        <v>176</v>
      </c>
      <c r="B12" s="75" t="s">
        <v>177</v>
      </c>
      <c r="C12" s="76" t="s">
        <v>178</v>
      </c>
      <c r="D12" s="74" t="s">
        <v>179</v>
      </c>
      <c r="E12" s="74" t="s">
        <v>119</v>
      </c>
      <c r="F12" s="21" t="s">
        <v>1462</v>
      </c>
      <c r="G12" s="74" t="s">
        <v>156</v>
      </c>
      <c r="H12" s="74" t="s">
        <v>121</v>
      </c>
      <c r="I12" s="74" t="s">
        <v>122</v>
      </c>
      <c r="J12" s="21" t="str">
        <f>VLOOKUP(E12, 'RHA A to F by CCA'!A:B, 2,0)</f>
        <v>Area F</v>
      </c>
      <c r="K12" s="74" t="s">
        <v>123</v>
      </c>
      <c r="L12" s="74" t="s">
        <v>124</v>
      </c>
      <c r="M12" s="74">
        <f t="shared" si="0"/>
        <v>217</v>
      </c>
      <c r="N12" s="74">
        <f t="shared" si="0"/>
        <v>102</v>
      </c>
      <c r="O12" s="33">
        <f t="shared" si="1"/>
        <v>47.004608294930875</v>
      </c>
      <c r="P12" s="74">
        <v>13</v>
      </c>
      <c r="Q12" s="74">
        <v>8</v>
      </c>
      <c r="R12" s="33">
        <f t="shared" si="2"/>
        <v>61.53846153846154</v>
      </c>
      <c r="S12" s="74">
        <v>2</v>
      </c>
      <c r="T12" s="74">
        <v>0</v>
      </c>
      <c r="U12" s="33">
        <f t="shared" si="3"/>
        <v>0</v>
      </c>
      <c r="V12" s="74">
        <v>21</v>
      </c>
      <c r="W12" s="74">
        <v>16</v>
      </c>
      <c r="X12" s="33">
        <f t="shared" si="4"/>
        <v>76.19047619047619</v>
      </c>
      <c r="Y12" s="74">
        <v>72</v>
      </c>
      <c r="Z12" s="74">
        <v>34</v>
      </c>
      <c r="AA12" s="33">
        <f t="shared" si="5"/>
        <v>47.222222222222221</v>
      </c>
      <c r="AB12" s="74">
        <v>52</v>
      </c>
      <c r="AC12" s="74">
        <v>20</v>
      </c>
      <c r="AD12" s="33">
        <f t="shared" si="6"/>
        <v>38.461538461538467</v>
      </c>
      <c r="AE12" s="74">
        <v>57</v>
      </c>
      <c r="AF12" s="74">
        <v>24</v>
      </c>
      <c r="AG12" s="33">
        <f t="shared" si="7"/>
        <v>42.105263157894733</v>
      </c>
      <c r="AH12" s="74">
        <v>0</v>
      </c>
      <c r="AI12" s="74" t="s">
        <v>135</v>
      </c>
      <c r="AJ12" s="74" t="s">
        <v>126</v>
      </c>
      <c r="AK12" s="74" t="s">
        <v>127</v>
      </c>
      <c r="AL12" s="74">
        <v>82</v>
      </c>
      <c r="AM12" s="77">
        <v>44630.120138888888</v>
      </c>
      <c r="AN12" s="77">
        <v>44630</v>
      </c>
      <c r="AO12" s="74">
        <v>480</v>
      </c>
      <c r="AP12" s="21" t="s">
        <v>1478</v>
      </c>
      <c r="AQ12" s="92" t="str">
        <f t="shared" si="8"/>
        <v>St. John's Community Hospital, Ballytivnan Road</v>
      </c>
      <c r="AR12" s="93" t="str">
        <f t="shared" si="9"/>
        <v>Sligo</v>
      </c>
      <c r="AS12" s="93" t="s">
        <v>1372</v>
      </c>
      <c r="AT12" s="93">
        <v>197</v>
      </c>
      <c r="AU12" s="93">
        <v>98</v>
      </c>
      <c r="AV12" s="94">
        <v>49.746192893401016</v>
      </c>
      <c r="AW12" s="33">
        <f t="shared" si="10"/>
        <v>47.004608294930875</v>
      </c>
      <c r="AX12" s="94">
        <f t="shared" si="11"/>
        <v>-2.7415845984701406</v>
      </c>
    </row>
    <row r="13" spans="1:50" x14ac:dyDescent="0.2">
      <c r="A13" s="74" t="s">
        <v>180</v>
      </c>
      <c r="B13" s="75" t="s">
        <v>181</v>
      </c>
      <c r="C13" s="76" t="s">
        <v>181</v>
      </c>
      <c r="D13" s="74" t="s">
        <v>182</v>
      </c>
      <c r="E13" s="74" t="s">
        <v>133</v>
      </c>
      <c r="F13" s="21" t="s">
        <v>134</v>
      </c>
      <c r="G13" s="74" t="s">
        <v>134</v>
      </c>
      <c r="H13" s="74" t="s">
        <v>121</v>
      </c>
      <c r="I13" s="74" t="s">
        <v>122</v>
      </c>
      <c r="J13" s="21" t="str">
        <f>VLOOKUP(E13, 'RHA A to F by CCA'!A:B, 2,0)</f>
        <v>Area F</v>
      </c>
      <c r="K13" s="74" t="s">
        <v>123</v>
      </c>
      <c r="L13" s="74" t="s">
        <v>124</v>
      </c>
      <c r="M13" s="74">
        <f t="shared" si="0"/>
        <v>9</v>
      </c>
      <c r="N13" s="74">
        <f t="shared" si="0"/>
        <v>4</v>
      </c>
      <c r="O13" s="33">
        <f t="shared" si="1"/>
        <v>44.444444444444443</v>
      </c>
      <c r="P13" s="74">
        <v>0</v>
      </c>
      <c r="Q13" s="74">
        <v>0</v>
      </c>
      <c r="R13" s="33" t="e">
        <f t="shared" si="2"/>
        <v>#DIV/0!</v>
      </c>
      <c r="S13" s="74">
        <v>0</v>
      </c>
      <c r="T13" s="74">
        <v>0</v>
      </c>
      <c r="U13" s="33" t="e">
        <f t="shared" si="3"/>
        <v>#DIV/0!</v>
      </c>
      <c r="V13" s="74">
        <v>0</v>
      </c>
      <c r="W13" s="74">
        <v>0</v>
      </c>
      <c r="X13" s="33" t="e">
        <f t="shared" si="4"/>
        <v>#DIV/0!</v>
      </c>
      <c r="Y13" s="74">
        <v>7</v>
      </c>
      <c r="Z13" s="74">
        <v>3</v>
      </c>
      <c r="AA13" s="33">
        <f t="shared" si="5"/>
        <v>42.857142857142854</v>
      </c>
      <c r="AB13" s="74">
        <v>0</v>
      </c>
      <c r="AC13" s="74">
        <v>0</v>
      </c>
      <c r="AD13" s="33" t="e">
        <f t="shared" si="6"/>
        <v>#DIV/0!</v>
      </c>
      <c r="AE13" s="74">
        <v>2</v>
      </c>
      <c r="AF13" s="74">
        <v>1</v>
      </c>
      <c r="AG13" s="33">
        <f t="shared" si="7"/>
        <v>50</v>
      </c>
      <c r="AH13" s="74">
        <v>0</v>
      </c>
      <c r="AI13" s="74" t="s">
        <v>135</v>
      </c>
      <c r="AJ13" s="74" t="s">
        <v>126</v>
      </c>
      <c r="AK13" s="74" t="s">
        <v>157</v>
      </c>
      <c r="AL13" s="74">
        <v>9</v>
      </c>
      <c r="AM13" s="77">
        <v>44620.621840277781</v>
      </c>
      <c r="AN13" s="77" t="s">
        <v>128</v>
      </c>
      <c r="AO13" s="74">
        <v>362</v>
      </c>
      <c r="AP13" s="21" t="s">
        <v>1479</v>
      </c>
      <c r="AQ13" s="92" t="str">
        <f t="shared" si="8"/>
        <v>Rowanfield House, Rowanfield House</v>
      </c>
      <c r="AR13" s="93" t="str">
        <f t="shared" si="9"/>
        <v>Donegal</v>
      </c>
      <c r="AS13" s="93" t="s">
        <v>1372</v>
      </c>
      <c r="AT13" s="93">
        <v>13</v>
      </c>
      <c r="AU13" s="93">
        <v>7</v>
      </c>
      <c r="AV13" s="94">
        <v>53.846153846153847</v>
      </c>
      <c r="AW13" s="33">
        <f t="shared" si="10"/>
        <v>44.444444444444443</v>
      </c>
      <c r="AX13" s="94">
        <f t="shared" si="11"/>
        <v>-9.4017094017094038</v>
      </c>
    </row>
    <row r="14" spans="1:50" x14ac:dyDescent="0.2">
      <c r="A14" s="74" t="s">
        <v>183</v>
      </c>
      <c r="B14" s="75" t="s">
        <v>184</v>
      </c>
      <c r="C14" s="76" t="s">
        <v>185</v>
      </c>
      <c r="D14" s="74" t="s">
        <v>186</v>
      </c>
      <c r="E14" s="74" t="s">
        <v>119</v>
      </c>
      <c r="F14" s="21" t="s">
        <v>1462</v>
      </c>
      <c r="G14" s="74" t="s">
        <v>120</v>
      </c>
      <c r="H14" s="74" t="s">
        <v>121</v>
      </c>
      <c r="I14" s="74" t="s">
        <v>122</v>
      </c>
      <c r="J14" s="21" t="str">
        <f>VLOOKUP(E14, 'RHA A to F by CCA'!A:B, 2,0)</f>
        <v>Area F</v>
      </c>
      <c r="K14" s="74" t="s">
        <v>123</v>
      </c>
      <c r="L14" s="74" t="s">
        <v>124</v>
      </c>
      <c r="M14" s="74">
        <f t="shared" si="0"/>
        <v>42</v>
      </c>
      <c r="N14" s="74">
        <f t="shared" si="0"/>
        <v>18</v>
      </c>
      <c r="O14" s="33">
        <f t="shared" si="1"/>
        <v>42.857142857142854</v>
      </c>
      <c r="P14" s="74">
        <v>2</v>
      </c>
      <c r="Q14" s="74">
        <v>1</v>
      </c>
      <c r="R14" s="33">
        <f t="shared" si="2"/>
        <v>50</v>
      </c>
      <c r="S14" s="74">
        <v>0</v>
      </c>
      <c r="T14" s="74">
        <v>0</v>
      </c>
      <c r="U14" s="33" t="e">
        <f t="shared" si="3"/>
        <v>#DIV/0!</v>
      </c>
      <c r="V14" s="74">
        <v>1</v>
      </c>
      <c r="W14" s="74">
        <v>1</v>
      </c>
      <c r="X14" s="33">
        <f t="shared" si="4"/>
        <v>100</v>
      </c>
      <c r="Y14" s="74">
        <v>14</v>
      </c>
      <c r="Z14" s="74">
        <v>4</v>
      </c>
      <c r="AA14" s="33">
        <f t="shared" si="5"/>
        <v>28.571428571428569</v>
      </c>
      <c r="AB14" s="74">
        <v>9</v>
      </c>
      <c r="AC14" s="74">
        <v>1</v>
      </c>
      <c r="AD14" s="33">
        <f t="shared" si="6"/>
        <v>11.111111111111111</v>
      </c>
      <c r="AE14" s="74">
        <v>16</v>
      </c>
      <c r="AF14" s="74">
        <v>11</v>
      </c>
      <c r="AG14" s="33">
        <f t="shared" si="7"/>
        <v>68.75</v>
      </c>
      <c r="AH14" s="74">
        <v>4</v>
      </c>
      <c r="AI14" s="74" t="s">
        <v>135</v>
      </c>
      <c r="AJ14" s="74" t="s">
        <v>126</v>
      </c>
      <c r="AK14" s="74" t="s">
        <v>127</v>
      </c>
      <c r="AL14" s="74">
        <v>36</v>
      </c>
      <c r="AM14" s="77">
        <v>44531.438923611109</v>
      </c>
      <c r="AN14" s="77" t="s">
        <v>187</v>
      </c>
      <c r="AO14" s="74">
        <v>64</v>
      </c>
      <c r="AP14" s="21" t="s">
        <v>1478</v>
      </c>
      <c r="AQ14" s="92" t="str">
        <f t="shared" si="8"/>
        <v>Arus Carolan Nursing Unit, Castle Street</v>
      </c>
      <c r="AR14" s="93" t="str">
        <f t="shared" si="9"/>
        <v>Leitrim</v>
      </c>
      <c r="AS14" s="93" t="s">
        <v>1372</v>
      </c>
      <c r="AT14" s="93">
        <v>46</v>
      </c>
      <c r="AU14" s="93">
        <v>17</v>
      </c>
      <c r="AV14" s="94">
        <v>36.95652173913043</v>
      </c>
      <c r="AW14" s="33">
        <f t="shared" si="10"/>
        <v>42.857142857142854</v>
      </c>
      <c r="AX14" s="94">
        <f t="shared" si="11"/>
        <v>5.9006211180124239</v>
      </c>
    </row>
    <row r="15" spans="1:50" x14ac:dyDescent="0.2">
      <c r="A15" s="74" t="s">
        <v>188</v>
      </c>
      <c r="B15" s="75" t="s">
        <v>189</v>
      </c>
      <c r="C15" s="76" t="s">
        <v>190</v>
      </c>
      <c r="D15" s="74" t="s">
        <v>191</v>
      </c>
      <c r="E15" s="74" t="s">
        <v>119</v>
      </c>
      <c r="F15" s="21" t="s">
        <v>1462</v>
      </c>
      <c r="G15" s="74" t="s">
        <v>156</v>
      </c>
      <c r="H15" s="74" t="s">
        <v>121</v>
      </c>
      <c r="I15" s="74" t="s">
        <v>122</v>
      </c>
      <c r="J15" s="21" t="str">
        <f>VLOOKUP(E15, 'RHA A to F by CCA'!A:B, 2,0)</f>
        <v>Area F</v>
      </c>
      <c r="K15" s="74" t="s">
        <v>123</v>
      </c>
      <c r="L15" s="74" t="s">
        <v>124</v>
      </c>
      <c r="M15" s="74">
        <f t="shared" si="0"/>
        <v>14</v>
      </c>
      <c r="N15" s="74">
        <f t="shared" si="0"/>
        <v>6</v>
      </c>
      <c r="O15" s="33">
        <f t="shared" si="1"/>
        <v>42.857142857142854</v>
      </c>
      <c r="P15" s="74">
        <v>0</v>
      </c>
      <c r="Q15" s="74">
        <v>0</v>
      </c>
      <c r="R15" s="33" t="e">
        <f t="shared" si="2"/>
        <v>#DIV/0!</v>
      </c>
      <c r="S15" s="74">
        <v>0</v>
      </c>
      <c r="T15" s="74">
        <v>0</v>
      </c>
      <c r="U15" s="33" t="e">
        <f t="shared" si="3"/>
        <v>#DIV/0!</v>
      </c>
      <c r="V15" s="74">
        <v>0</v>
      </c>
      <c r="W15" s="74">
        <v>0</v>
      </c>
      <c r="X15" s="33" t="e">
        <f t="shared" si="4"/>
        <v>#DIV/0!</v>
      </c>
      <c r="Y15" s="74">
        <v>10</v>
      </c>
      <c r="Z15" s="74">
        <v>4</v>
      </c>
      <c r="AA15" s="33">
        <f t="shared" si="5"/>
        <v>40</v>
      </c>
      <c r="AB15" s="74">
        <v>4</v>
      </c>
      <c r="AC15" s="74">
        <v>2</v>
      </c>
      <c r="AD15" s="33">
        <f t="shared" si="6"/>
        <v>50</v>
      </c>
      <c r="AE15" s="74">
        <v>0</v>
      </c>
      <c r="AF15" s="74">
        <v>0</v>
      </c>
      <c r="AG15" s="33" t="e">
        <f t="shared" si="7"/>
        <v>#DIV/0!</v>
      </c>
      <c r="AH15" s="74">
        <v>0</v>
      </c>
      <c r="AI15" s="74" t="s">
        <v>135</v>
      </c>
      <c r="AJ15" s="74" t="s">
        <v>126</v>
      </c>
      <c r="AK15" s="74" t="s">
        <v>157</v>
      </c>
      <c r="AL15" s="74">
        <v>7</v>
      </c>
      <c r="AM15" s="77">
        <v>44629.109722222223</v>
      </c>
      <c r="AN15" s="77">
        <v>44629</v>
      </c>
      <c r="AO15" s="74">
        <v>465</v>
      </c>
      <c r="AP15" s="21" t="s">
        <v>1479</v>
      </c>
      <c r="AQ15" s="92" t="str">
        <f t="shared" si="8"/>
        <v>Linden House, Keash Road</v>
      </c>
      <c r="AR15" s="93" t="str">
        <f t="shared" si="9"/>
        <v>Sligo</v>
      </c>
      <c r="AS15" s="93" t="s">
        <v>1372</v>
      </c>
      <c r="AT15" s="93">
        <v>14</v>
      </c>
      <c r="AU15" s="93">
        <v>7</v>
      </c>
      <c r="AV15" s="94">
        <v>50</v>
      </c>
      <c r="AW15" s="33">
        <f t="shared" si="10"/>
        <v>42.857142857142854</v>
      </c>
      <c r="AX15" s="94">
        <f t="shared" si="11"/>
        <v>-7.1428571428571459</v>
      </c>
    </row>
    <row r="16" spans="1:50" x14ac:dyDescent="0.2">
      <c r="A16" s="74" t="s">
        <v>192</v>
      </c>
      <c r="B16" s="75" t="s">
        <v>193</v>
      </c>
      <c r="C16" s="76" t="s">
        <v>194</v>
      </c>
      <c r="D16" s="74" t="s">
        <v>195</v>
      </c>
      <c r="E16" s="74" t="s">
        <v>133</v>
      </c>
      <c r="F16" s="21" t="s">
        <v>134</v>
      </c>
      <c r="G16" s="74" t="s">
        <v>134</v>
      </c>
      <c r="H16" s="74" t="s">
        <v>121</v>
      </c>
      <c r="I16" s="74" t="s">
        <v>122</v>
      </c>
      <c r="J16" s="21" t="str">
        <f>VLOOKUP(E16, 'RHA A to F by CCA'!A:B, 2,0)</f>
        <v>Area F</v>
      </c>
      <c r="K16" s="74" t="s">
        <v>123</v>
      </c>
      <c r="L16" s="74" t="s">
        <v>124</v>
      </c>
      <c r="M16" s="74">
        <f t="shared" si="0"/>
        <v>10</v>
      </c>
      <c r="N16" s="74">
        <f t="shared" si="0"/>
        <v>4</v>
      </c>
      <c r="O16" s="33">
        <f t="shared" si="1"/>
        <v>40</v>
      </c>
      <c r="P16" s="74">
        <v>1</v>
      </c>
      <c r="Q16" s="74">
        <v>1</v>
      </c>
      <c r="R16" s="33">
        <f t="shared" si="2"/>
        <v>100</v>
      </c>
      <c r="S16" s="74">
        <v>0</v>
      </c>
      <c r="T16" s="74">
        <v>0</v>
      </c>
      <c r="U16" s="33" t="e">
        <f t="shared" si="3"/>
        <v>#DIV/0!</v>
      </c>
      <c r="V16" s="74">
        <v>0</v>
      </c>
      <c r="W16" s="74">
        <v>0</v>
      </c>
      <c r="X16" s="33" t="e">
        <f t="shared" si="4"/>
        <v>#DIV/0!</v>
      </c>
      <c r="Y16" s="74">
        <v>2</v>
      </c>
      <c r="Z16" s="74">
        <v>1</v>
      </c>
      <c r="AA16" s="33">
        <f t="shared" si="5"/>
        <v>50</v>
      </c>
      <c r="AB16" s="74">
        <v>0</v>
      </c>
      <c r="AC16" s="74">
        <v>0</v>
      </c>
      <c r="AD16" s="33" t="e">
        <f t="shared" si="6"/>
        <v>#DIV/0!</v>
      </c>
      <c r="AE16" s="74">
        <v>7</v>
      </c>
      <c r="AF16" s="74">
        <v>2</v>
      </c>
      <c r="AG16" s="33">
        <f t="shared" si="7"/>
        <v>28.571428571428569</v>
      </c>
      <c r="AH16" s="74">
        <v>0</v>
      </c>
      <c r="AI16" s="74" t="s">
        <v>135</v>
      </c>
      <c r="AJ16" s="74" t="s">
        <v>126</v>
      </c>
      <c r="AK16" s="74" t="s">
        <v>162</v>
      </c>
      <c r="AL16" s="74">
        <v>8</v>
      </c>
      <c r="AM16" s="77">
        <v>44620.208657407406</v>
      </c>
      <c r="AN16" s="77" t="s">
        <v>128</v>
      </c>
      <c r="AO16" s="74">
        <v>359</v>
      </c>
      <c r="AP16" s="21" t="s">
        <v>1478</v>
      </c>
      <c r="AQ16" s="92" t="str">
        <f t="shared" si="8"/>
        <v>Ballyduff Park, 25 Ballyduff</v>
      </c>
      <c r="AR16" s="93" t="str">
        <f t="shared" si="9"/>
        <v>Donegal</v>
      </c>
      <c r="AS16" s="93" t="s">
        <v>1372</v>
      </c>
      <c r="AT16" s="93">
        <v>11</v>
      </c>
      <c r="AU16" s="93">
        <v>5</v>
      </c>
      <c r="AV16" s="94">
        <v>45.454545454545453</v>
      </c>
      <c r="AW16" s="33">
        <f t="shared" si="10"/>
        <v>40</v>
      </c>
      <c r="AX16" s="94">
        <f t="shared" si="11"/>
        <v>-5.4545454545454533</v>
      </c>
    </row>
    <row r="17" spans="1:50" x14ac:dyDescent="0.2">
      <c r="A17" s="74" t="s">
        <v>196</v>
      </c>
      <c r="B17" s="75" t="s">
        <v>197</v>
      </c>
      <c r="C17" s="76" t="s">
        <v>198</v>
      </c>
      <c r="D17" s="74" t="s">
        <v>199</v>
      </c>
      <c r="E17" s="74" t="s">
        <v>133</v>
      </c>
      <c r="F17" s="21" t="s">
        <v>134</v>
      </c>
      <c r="G17" s="74" t="s">
        <v>134</v>
      </c>
      <c r="H17" s="74" t="s">
        <v>121</v>
      </c>
      <c r="I17" s="74" t="s">
        <v>122</v>
      </c>
      <c r="J17" s="21" t="str">
        <f>VLOOKUP(E17, 'RHA A to F by CCA'!A:B, 2,0)</f>
        <v>Area F</v>
      </c>
      <c r="K17" s="74" t="s">
        <v>123</v>
      </c>
      <c r="L17" s="74" t="s">
        <v>124</v>
      </c>
      <c r="M17" s="74">
        <f t="shared" si="0"/>
        <v>81</v>
      </c>
      <c r="N17" s="74">
        <f t="shared" si="0"/>
        <v>27</v>
      </c>
      <c r="O17" s="33">
        <f t="shared" si="1"/>
        <v>33.333333333333329</v>
      </c>
      <c r="P17" s="74">
        <v>4</v>
      </c>
      <c r="Q17" s="74">
        <v>3</v>
      </c>
      <c r="R17" s="33">
        <f t="shared" si="2"/>
        <v>75</v>
      </c>
      <c r="S17" s="74">
        <v>0</v>
      </c>
      <c r="T17" s="74">
        <v>0</v>
      </c>
      <c r="U17" s="33" t="e">
        <f t="shared" si="3"/>
        <v>#DIV/0!</v>
      </c>
      <c r="V17" s="74">
        <v>0</v>
      </c>
      <c r="W17" s="74">
        <v>0</v>
      </c>
      <c r="X17" s="33" t="e">
        <f t="shared" si="4"/>
        <v>#DIV/0!</v>
      </c>
      <c r="Y17" s="74">
        <v>25</v>
      </c>
      <c r="Z17" s="74">
        <v>8</v>
      </c>
      <c r="AA17" s="33">
        <f t="shared" si="5"/>
        <v>32</v>
      </c>
      <c r="AB17" s="74">
        <v>0</v>
      </c>
      <c r="AC17" s="74">
        <v>0</v>
      </c>
      <c r="AD17" s="33" t="e">
        <f t="shared" si="6"/>
        <v>#DIV/0!</v>
      </c>
      <c r="AE17" s="74">
        <v>52</v>
      </c>
      <c r="AF17" s="74">
        <v>16</v>
      </c>
      <c r="AG17" s="33">
        <f t="shared" si="7"/>
        <v>30.76923076923077</v>
      </c>
      <c r="AH17" s="74">
        <v>0</v>
      </c>
      <c r="AI17" s="74">
        <v>0</v>
      </c>
      <c r="AJ17" s="74" t="s">
        <v>126</v>
      </c>
      <c r="AK17" s="74" t="s">
        <v>127</v>
      </c>
      <c r="AL17" s="74">
        <v>27</v>
      </c>
      <c r="AM17" s="77">
        <v>44623.369675925926</v>
      </c>
      <c r="AN17" s="77" t="s">
        <v>200</v>
      </c>
      <c r="AO17" s="74">
        <v>423</v>
      </c>
      <c r="AP17" s="21" t="s">
        <v>1478</v>
      </c>
      <c r="AQ17" s="92" t="str">
        <f t="shared" si="8"/>
        <v>Ballyshannon Community Nursing Unit, Rock Road</v>
      </c>
      <c r="AR17" s="93" t="str">
        <f t="shared" si="9"/>
        <v>Donegal</v>
      </c>
      <c r="AS17" s="93" t="s">
        <v>1372</v>
      </c>
      <c r="AT17" s="93">
        <v>26</v>
      </c>
      <c r="AU17" s="93">
        <v>16</v>
      </c>
      <c r="AV17" s="94">
        <v>61.53846153846154</v>
      </c>
      <c r="AW17" s="33">
        <f t="shared" si="10"/>
        <v>33.333333333333329</v>
      </c>
      <c r="AX17" s="94">
        <f t="shared" si="11"/>
        <v>-28.205128205128212</v>
      </c>
    </row>
    <row r="18" spans="1:50" x14ac:dyDescent="0.2">
      <c r="A18" s="74" t="s">
        <v>201</v>
      </c>
      <c r="B18" s="75" t="s">
        <v>202</v>
      </c>
      <c r="C18" s="76" t="s">
        <v>203</v>
      </c>
      <c r="D18" s="74" t="s">
        <v>204</v>
      </c>
      <c r="E18" s="74" t="s">
        <v>119</v>
      </c>
      <c r="F18" s="21" t="s">
        <v>1462</v>
      </c>
      <c r="G18" s="74" t="s">
        <v>120</v>
      </c>
      <c r="H18" s="74" t="s">
        <v>121</v>
      </c>
      <c r="I18" s="74" t="s">
        <v>122</v>
      </c>
      <c r="J18" s="21" t="str">
        <f>VLOOKUP(E18, 'RHA A to F by CCA'!A:B, 2,0)</f>
        <v>Area F</v>
      </c>
      <c r="K18" s="74" t="s">
        <v>123</v>
      </c>
      <c r="L18" s="74" t="s">
        <v>124</v>
      </c>
      <c r="M18" s="74">
        <f t="shared" si="0"/>
        <v>114</v>
      </c>
      <c r="N18" s="74">
        <f t="shared" si="0"/>
        <v>33</v>
      </c>
      <c r="O18" s="33">
        <f t="shared" si="1"/>
        <v>28.947368421052634</v>
      </c>
      <c r="P18" s="74">
        <v>7</v>
      </c>
      <c r="Q18" s="74">
        <v>1</v>
      </c>
      <c r="R18" s="33">
        <f t="shared" si="2"/>
        <v>14.285714285714285</v>
      </c>
      <c r="S18" s="74">
        <v>2</v>
      </c>
      <c r="T18" s="74">
        <v>2</v>
      </c>
      <c r="U18" s="33">
        <f t="shared" si="3"/>
        <v>100</v>
      </c>
      <c r="V18" s="74">
        <v>4</v>
      </c>
      <c r="W18" s="74">
        <v>3</v>
      </c>
      <c r="X18" s="33">
        <f t="shared" si="4"/>
        <v>75</v>
      </c>
      <c r="Y18" s="74">
        <v>35</v>
      </c>
      <c r="Z18" s="74">
        <v>15</v>
      </c>
      <c r="AA18" s="33">
        <f t="shared" si="5"/>
        <v>42.857142857142854</v>
      </c>
      <c r="AB18" s="74">
        <v>28</v>
      </c>
      <c r="AC18" s="74">
        <v>4</v>
      </c>
      <c r="AD18" s="33">
        <f t="shared" si="6"/>
        <v>14.285714285714285</v>
      </c>
      <c r="AE18" s="74">
        <v>38</v>
      </c>
      <c r="AF18" s="74">
        <v>8</v>
      </c>
      <c r="AG18" s="33">
        <f t="shared" si="7"/>
        <v>21.052631578947366</v>
      </c>
      <c r="AH18" s="74">
        <v>3</v>
      </c>
      <c r="AI18" s="74" t="s">
        <v>135</v>
      </c>
      <c r="AJ18" s="74" t="s">
        <v>126</v>
      </c>
      <c r="AK18" s="74" t="s">
        <v>127</v>
      </c>
      <c r="AL18" s="74">
        <v>60</v>
      </c>
      <c r="AM18" s="77">
        <v>44617.145358796297</v>
      </c>
      <c r="AN18" s="77" t="s">
        <v>205</v>
      </c>
      <c r="AO18" s="74">
        <v>343</v>
      </c>
      <c r="AP18" s="21" t="s">
        <v>1478</v>
      </c>
      <c r="AQ18" s="92" t="str">
        <f t="shared" si="8"/>
        <v>St Patrick's Community Hospital, Summerhill</v>
      </c>
      <c r="AR18" s="93" t="str">
        <f t="shared" si="9"/>
        <v>Leitrim</v>
      </c>
      <c r="AS18" s="93" t="s">
        <v>1372</v>
      </c>
      <c r="AT18" s="93">
        <v>104</v>
      </c>
      <c r="AU18" s="93">
        <v>59</v>
      </c>
      <c r="AV18" s="94">
        <v>56.730769230769226</v>
      </c>
      <c r="AW18" s="33">
        <f t="shared" si="10"/>
        <v>28.947368421052634</v>
      </c>
      <c r="AX18" s="94">
        <f t="shared" si="11"/>
        <v>-27.783400809716593</v>
      </c>
    </row>
    <row r="19" spans="1:50" x14ac:dyDescent="0.2">
      <c r="A19" s="74" t="s">
        <v>206</v>
      </c>
      <c r="B19" s="75" t="s">
        <v>207</v>
      </c>
      <c r="C19" s="76" t="s">
        <v>208</v>
      </c>
      <c r="D19" s="74" t="s">
        <v>209</v>
      </c>
      <c r="E19" s="74" t="s">
        <v>133</v>
      </c>
      <c r="F19" s="21" t="s">
        <v>134</v>
      </c>
      <c r="G19" s="74" t="s">
        <v>134</v>
      </c>
      <c r="H19" s="74" t="s">
        <v>121</v>
      </c>
      <c r="I19" s="74" t="s">
        <v>122</v>
      </c>
      <c r="J19" s="21" t="str">
        <f>VLOOKUP(E19, 'RHA A to F by CCA'!A:B, 2,0)</f>
        <v>Area F</v>
      </c>
      <c r="K19" s="74" t="s">
        <v>123</v>
      </c>
      <c r="L19" s="74" t="s">
        <v>124</v>
      </c>
      <c r="M19" s="74">
        <f t="shared" si="0"/>
        <v>73</v>
      </c>
      <c r="N19" s="74">
        <f t="shared" si="0"/>
        <v>21</v>
      </c>
      <c r="O19" s="33">
        <f t="shared" si="1"/>
        <v>28.767123287671232</v>
      </c>
      <c r="P19" s="74">
        <v>3</v>
      </c>
      <c r="Q19" s="74">
        <v>3</v>
      </c>
      <c r="R19" s="33">
        <f t="shared" si="2"/>
        <v>100</v>
      </c>
      <c r="S19" s="74">
        <v>3</v>
      </c>
      <c r="T19" s="74">
        <v>3</v>
      </c>
      <c r="U19" s="33">
        <f t="shared" si="3"/>
        <v>100</v>
      </c>
      <c r="V19" s="74">
        <v>0</v>
      </c>
      <c r="W19" s="74">
        <v>0</v>
      </c>
      <c r="X19" s="33" t="e">
        <f t="shared" si="4"/>
        <v>#DIV/0!</v>
      </c>
      <c r="Y19" s="74">
        <v>30</v>
      </c>
      <c r="Z19" s="74">
        <v>3</v>
      </c>
      <c r="AA19" s="33">
        <f t="shared" si="5"/>
        <v>10</v>
      </c>
      <c r="AB19" s="74">
        <v>10</v>
      </c>
      <c r="AC19" s="74">
        <v>6</v>
      </c>
      <c r="AD19" s="33">
        <f t="shared" si="6"/>
        <v>60</v>
      </c>
      <c r="AE19" s="74">
        <v>27</v>
      </c>
      <c r="AF19" s="74">
        <v>6</v>
      </c>
      <c r="AG19" s="33">
        <f t="shared" si="7"/>
        <v>22.222222222222221</v>
      </c>
      <c r="AH19" s="74">
        <v>0</v>
      </c>
      <c r="AI19" s="74" t="s">
        <v>135</v>
      </c>
      <c r="AJ19" s="74" t="s">
        <v>126</v>
      </c>
      <c r="AK19" s="74" t="s">
        <v>127</v>
      </c>
      <c r="AL19" s="74">
        <v>30</v>
      </c>
      <c r="AM19" s="77">
        <v>44539.509247685186</v>
      </c>
      <c r="AN19" s="77" t="s">
        <v>141</v>
      </c>
      <c r="AO19" s="74">
        <v>132</v>
      </c>
      <c r="AP19" s="21" t="s">
        <v>1478</v>
      </c>
      <c r="AQ19" s="92" t="str">
        <f t="shared" si="8"/>
        <v>Carndonagh Community Hospital, Derry Road</v>
      </c>
      <c r="AR19" s="93" t="str">
        <f t="shared" si="9"/>
        <v>Donegal</v>
      </c>
      <c r="AS19" s="93" t="s">
        <v>1372</v>
      </c>
      <c r="AT19" s="93">
        <v>70</v>
      </c>
      <c r="AU19" s="93">
        <v>31</v>
      </c>
      <c r="AV19" s="94">
        <v>44.285714285714285</v>
      </c>
      <c r="AW19" s="33">
        <f t="shared" si="10"/>
        <v>28.767123287671232</v>
      </c>
      <c r="AX19" s="94">
        <f t="shared" si="11"/>
        <v>-15.518590998043052</v>
      </c>
    </row>
    <row r="20" spans="1:50" x14ac:dyDescent="0.2">
      <c r="A20" s="74" t="s">
        <v>210</v>
      </c>
      <c r="B20" s="75" t="s">
        <v>211</v>
      </c>
      <c r="C20" s="76" t="s">
        <v>212</v>
      </c>
      <c r="D20" s="74" t="s">
        <v>213</v>
      </c>
      <c r="E20" s="74" t="s">
        <v>133</v>
      </c>
      <c r="F20" s="21" t="s">
        <v>134</v>
      </c>
      <c r="G20" s="74" t="s">
        <v>134</v>
      </c>
      <c r="H20" s="74" t="s">
        <v>121</v>
      </c>
      <c r="I20" s="74" t="s">
        <v>122</v>
      </c>
      <c r="J20" s="21" t="str">
        <f>VLOOKUP(E20, 'RHA A to F by CCA'!A:B, 2,0)</f>
        <v>Area F</v>
      </c>
      <c r="K20" s="74" t="s">
        <v>123</v>
      </c>
      <c r="L20" s="74" t="s">
        <v>124</v>
      </c>
      <c r="M20" s="74">
        <f t="shared" si="0"/>
        <v>49</v>
      </c>
      <c r="N20" s="74">
        <f t="shared" si="0"/>
        <v>12</v>
      </c>
      <c r="O20" s="33">
        <f t="shared" si="1"/>
        <v>24.489795918367346</v>
      </c>
      <c r="P20" s="74">
        <v>2</v>
      </c>
      <c r="Q20" s="74">
        <v>0</v>
      </c>
      <c r="R20" s="33">
        <f t="shared" si="2"/>
        <v>0</v>
      </c>
      <c r="S20" s="74">
        <v>0</v>
      </c>
      <c r="T20" s="74">
        <v>0</v>
      </c>
      <c r="U20" s="33" t="e">
        <f t="shared" si="3"/>
        <v>#DIV/0!</v>
      </c>
      <c r="V20" s="74">
        <v>3</v>
      </c>
      <c r="W20" s="74">
        <v>2</v>
      </c>
      <c r="X20" s="33">
        <f t="shared" si="4"/>
        <v>66.666666666666657</v>
      </c>
      <c r="Y20" s="74">
        <v>18</v>
      </c>
      <c r="Z20" s="74">
        <v>3</v>
      </c>
      <c r="AA20" s="33">
        <f t="shared" si="5"/>
        <v>16.666666666666664</v>
      </c>
      <c r="AB20" s="74">
        <v>9</v>
      </c>
      <c r="AC20" s="74">
        <v>1</v>
      </c>
      <c r="AD20" s="33">
        <f t="shared" si="6"/>
        <v>11.111111111111111</v>
      </c>
      <c r="AE20" s="74">
        <v>17</v>
      </c>
      <c r="AF20" s="74">
        <v>6</v>
      </c>
      <c r="AG20" s="33">
        <f t="shared" si="7"/>
        <v>35.294117647058826</v>
      </c>
      <c r="AH20" s="74">
        <v>0</v>
      </c>
      <c r="AI20" s="74" t="s">
        <v>135</v>
      </c>
      <c r="AJ20" s="74" t="s">
        <v>126</v>
      </c>
      <c r="AK20" s="74" t="s">
        <v>127</v>
      </c>
      <c r="AL20" s="74">
        <v>30</v>
      </c>
      <c r="AM20" s="77">
        <v>44628.222222222219</v>
      </c>
      <c r="AN20" s="77">
        <v>44628</v>
      </c>
      <c r="AO20" s="74">
        <v>457</v>
      </c>
      <c r="AP20" s="21" t="s">
        <v>1478</v>
      </c>
      <c r="AQ20" s="92" t="str">
        <f t="shared" si="8"/>
        <v>Ramelton Community Hospital, Back Road</v>
      </c>
      <c r="AR20" s="93" t="str">
        <f t="shared" si="9"/>
        <v>Donegal</v>
      </c>
      <c r="AS20" s="93" t="s">
        <v>1372</v>
      </c>
      <c r="AT20" s="93">
        <v>95</v>
      </c>
      <c r="AU20" s="93">
        <v>28</v>
      </c>
      <c r="AV20" s="94">
        <v>29.473684210526311</v>
      </c>
      <c r="AW20" s="33">
        <f t="shared" si="10"/>
        <v>24.489795918367346</v>
      </c>
      <c r="AX20" s="94">
        <f t="shared" si="11"/>
        <v>-4.9838882921589658</v>
      </c>
    </row>
    <row r="21" spans="1:50" x14ac:dyDescent="0.2">
      <c r="A21" s="74" t="s">
        <v>214</v>
      </c>
      <c r="B21" s="75" t="s">
        <v>215</v>
      </c>
      <c r="C21" s="76" t="s">
        <v>216</v>
      </c>
      <c r="D21" s="74" t="s">
        <v>217</v>
      </c>
      <c r="E21" s="74" t="s">
        <v>133</v>
      </c>
      <c r="F21" s="21" t="s">
        <v>134</v>
      </c>
      <c r="G21" s="74" t="s">
        <v>134</v>
      </c>
      <c r="H21" s="74" t="s">
        <v>121</v>
      </c>
      <c r="I21" s="74" t="s">
        <v>122</v>
      </c>
      <c r="J21" s="21" t="str">
        <f>VLOOKUP(E21, 'RHA A to F by CCA'!A:B, 2,0)</f>
        <v>Area F</v>
      </c>
      <c r="K21" s="74" t="s">
        <v>123</v>
      </c>
      <c r="L21" s="74" t="s">
        <v>124</v>
      </c>
      <c r="M21" s="74">
        <f t="shared" si="0"/>
        <v>49</v>
      </c>
      <c r="N21" s="74">
        <f t="shared" si="0"/>
        <v>11</v>
      </c>
      <c r="O21" s="33">
        <f t="shared" si="1"/>
        <v>22.448979591836736</v>
      </c>
      <c r="P21" s="74">
        <v>6</v>
      </c>
      <c r="Q21" s="74">
        <v>3</v>
      </c>
      <c r="R21" s="33">
        <f t="shared" si="2"/>
        <v>50</v>
      </c>
      <c r="S21" s="74">
        <v>0</v>
      </c>
      <c r="T21" s="74">
        <v>0</v>
      </c>
      <c r="U21" s="33" t="e">
        <f t="shared" si="3"/>
        <v>#DIV/0!</v>
      </c>
      <c r="V21" s="74">
        <v>0</v>
      </c>
      <c r="W21" s="74">
        <v>0</v>
      </c>
      <c r="X21" s="33" t="e">
        <f t="shared" si="4"/>
        <v>#DIV/0!</v>
      </c>
      <c r="Y21" s="74">
        <v>14</v>
      </c>
      <c r="Z21" s="74">
        <v>2</v>
      </c>
      <c r="AA21" s="33">
        <f t="shared" si="5"/>
        <v>14.285714285714285</v>
      </c>
      <c r="AB21" s="74">
        <v>14</v>
      </c>
      <c r="AC21" s="74">
        <v>3</v>
      </c>
      <c r="AD21" s="33">
        <f t="shared" si="6"/>
        <v>21.428571428571427</v>
      </c>
      <c r="AE21" s="74">
        <v>15</v>
      </c>
      <c r="AF21" s="74">
        <v>3</v>
      </c>
      <c r="AG21" s="33">
        <f t="shared" si="7"/>
        <v>20</v>
      </c>
      <c r="AH21" s="74">
        <v>0</v>
      </c>
      <c r="AI21" s="74" t="s">
        <v>135</v>
      </c>
      <c r="AJ21" s="74" t="s">
        <v>126</v>
      </c>
      <c r="AK21" s="74" t="s">
        <v>127</v>
      </c>
      <c r="AL21" s="74">
        <v>29</v>
      </c>
      <c r="AM21" s="77">
        <v>44531.084537037037</v>
      </c>
      <c r="AN21" s="77" t="s">
        <v>146</v>
      </c>
      <c r="AO21" s="74">
        <v>62</v>
      </c>
      <c r="AP21" s="21" t="s">
        <v>1478</v>
      </c>
      <c r="AQ21" s="92" t="str">
        <f t="shared" si="8"/>
        <v>Donegal Community Hospital, Drumlonagher</v>
      </c>
      <c r="AR21" s="93" t="str">
        <f t="shared" si="9"/>
        <v>Donegal</v>
      </c>
      <c r="AS21" s="93" t="s">
        <v>78</v>
      </c>
      <c r="AT21" s="93" t="s">
        <v>78</v>
      </c>
      <c r="AU21" s="93" t="s">
        <v>78</v>
      </c>
      <c r="AV21" s="93" t="s">
        <v>78</v>
      </c>
      <c r="AW21" s="33">
        <f t="shared" si="10"/>
        <v>22.448979591836736</v>
      </c>
      <c r="AX21" s="94" t="s">
        <v>78</v>
      </c>
    </row>
    <row r="22" spans="1:50" x14ac:dyDescent="0.2">
      <c r="A22" s="74" t="s">
        <v>218</v>
      </c>
      <c r="B22" s="75" t="s">
        <v>219</v>
      </c>
      <c r="C22" s="76" t="s">
        <v>220</v>
      </c>
      <c r="D22" s="74" t="s">
        <v>221</v>
      </c>
      <c r="E22" s="74" t="s">
        <v>133</v>
      </c>
      <c r="F22" s="21" t="s">
        <v>134</v>
      </c>
      <c r="G22" s="74" t="s">
        <v>134</v>
      </c>
      <c r="H22" s="74" t="s">
        <v>121</v>
      </c>
      <c r="I22" s="74" t="s">
        <v>122</v>
      </c>
      <c r="J22" s="21" t="str">
        <f>VLOOKUP(E22, 'RHA A to F by CCA'!A:B, 2,0)</f>
        <v>Area F</v>
      </c>
      <c r="K22" s="74" t="s">
        <v>123</v>
      </c>
      <c r="L22" s="74" t="s">
        <v>124</v>
      </c>
      <c r="M22" s="74">
        <f t="shared" si="0"/>
        <v>57</v>
      </c>
      <c r="N22" s="74">
        <f t="shared" si="0"/>
        <v>12</v>
      </c>
      <c r="O22" s="33">
        <f t="shared" si="1"/>
        <v>21.052631578947366</v>
      </c>
      <c r="P22" s="74">
        <v>3</v>
      </c>
      <c r="Q22" s="74">
        <v>1</v>
      </c>
      <c r="R22" s="33">
        <f t="shared" si="2"/>
        <v>33.333333333333329</v>
      </c>
      <c r="S22" s="74">
        <v>4</v>
      </c>
      <c r="T22" s="74">
        <v>0</v>
      </c>
      <c r="U22" s="33">
        <f t="shared" si="3"/>
        <v>0</v>
      </c>
      <c r="V22" s="74">
        <v>2</v>
      </c>
      <c r="W22" s="74">
        <v>1</v>
      </c>
      <c r="X22" s="33">
        <f t="shared" si="4"/>
        <v>50</v>
      </c>
      <c r="Y22" s="74">
        <v>12</v>
      </c>
      <c r="Z22" s="74">
        <v>4</v>
      </c>
      <c r="AA22" s="33">
        <f t="shared" si="5"/>
        <v>33.333333333333329</v>
      </c>
      <c r="AB22" s="74">
        <v>5</v>
      </c>
      <c r="AC22" s="74">
        <v>1</v>
      </c>
      <c r="AD22" s="33">
        <f t="shared" si="6"/>
        <v>20</v>
      </c>
      <c r="AE22" s="74">
        <v>31</v>
      </c>
      <c r="AF22" s="74">
        <v>5</v>
      </c>
      <c r="AG22" s="33">
        <f t="shared" si="7"/>
        <v>16.129032258064516</v>
      </c>
      <c r="AH22" s="74">
        <v>2</v>
      </c>
      <c r="AI22" s="74" t="s">
        <v>135</v>
      </c>
      <c r="AJ22" s="74" t="s">
        <v>126</v>
      </c>
      <c r="AK22" s="74" t="s">
        <v>127</v>
      </c>
      <c r="AL22" s="74">
        <v>41</v>
      </c>
      <c r="AM22" s="77">
        <v>44524.187476851854</v>
      </c>
      <c r="AN22" s="77" t="s">
        <v>222</v>
      </c>
      <c r="AO22" s="74">
        <v>26</v>
      </c>
      <c r="AP22" s="21" t="s">
        <v>1478</v>
      </c>
      <c r="AQ22" s="92" t="str">
        <f t="shared" si="8"/>
        <v>Buncrana Community Hospital, Maginn Avenue</v>
      </c>
      <c r="AR22" s="93" t="str">
        <f t="shared" si="9"/>
        <v>Donegal</v>
      </c>
      <c r="AS22" s="93" t="s">
        <v>1372</v>
      </c>
      <c r="AT22" s="93">
        <v>42</v>
      </c>
      <c r="AU22" s="93">
        <v>11</v>
      </c>
      <c r="AV22" s="94">
        <v>26.190476190476193</v>
      </c>
      <c r="AW22" s="33">
        <f t="shared" si="10"/>
        <v>21.052631578947366</v>
      </c>
      <c r="AX22" s="94">
        <f t="shared" si="11"/>
        <v>-5.137844611528827</v>
      </c>
    </row>
    <row r="23" spans="1:50" x14ac:dyDescent="0.2">
      <c r="A23" s="74" t="s">
        <v>223</v>
      </c>
      <c r="B23" s="75" t="s">
        <v>224</v>
      </c>
      <c r="C23" s="76" t="s">
        <v>225</v>
      </c>
      <c r="D23" s="74" t="s">
        <v>226</v>
      </c>
      <c r="E23" s="74" t="s">
        <v>119</v>
      </c>
      <c r="F23" s="21" t="s">
        <v>1462</v>
      </c>
      <c r="G23" s="74" t="s">
        <v>156</v>
      </c>
      <c r="H23" s="74" t="s">
        <v>121</v>
      </c>
      <c r="I23" s="74" t="s">
        <v>122</v>
      </c>
      <c r="J23" s="21" t="str">
        <f>VLOOKUP(E23, 'RHA A to F by CCA'!A:B, 2,0)</f>
        <v>Area F</v>
      </c>
      <c r="K23" s="74" t="s">
        <v>123</v>
      </c>
      <c r="L23" s="74" t="s">
        <v>124</v>
      </c>
      <c r="M23" s="74">
        <f t="shared" si="0"/>
        <v>15</v>
      </c>
      <c r="N23" s="74">
        <f t="shared" si="0"/>
        <v>3</v>
      </c>
      <c r="O23" s="33">
        <f t="shared" si="1"/>
        <v>20</v>
      </c>
      <c r="P23" s="74">
        <v>0</v>
      </c>
      <c r="Q23" s="74">
        <v>0</v>
      </c>
      <c r="R23" s="33" t="e">
        <f t="shared" si="2"/>
        <v>#DIV/0!</v>
      </c>
      <c r="S23" s="74">
        <v>0</v>
      </c>
      <c r="T23" s="74">
        <v>0</v>
      </c>
      <c r="U23" s="33" t="e">
        <f t="shared" si="3"/>
        <v>#DIV/0!</v>
      </c>
      <c r="V23" s="74">
        <v>0</v>
      </c>
      <c r="W23" s="74">
        <v>0</v>
      </c>
      <c r="X23" s="33" t="e">
        <f t="shared" si="4"/>
        <v>#DIV/0!</v>
      </c>
      <c r="Y23" s="74">
        <v>11</v>
      </c>
      <c r="Z23" s="74">
        <v>3</v>
      </c>
      <c r="AA23" s="33">
        <f t="shared" si="5"/>
        <v>27.27272727272727</v>
      </c>
      <c r="AB23" s="74">
        <v>4</v>
      </c>
      <c r="AC23" s="74">
        <v>0</v>
      </c>
      <c r="AD23" s="33">
        <f t="shared" si="6"/>
        <v>0</v>
      </c>
      <c r="AE23" s="74">
        <v>0</v>
      </c>
      <c r="AF23" s="74">
        <v>0</v>
      </c>
      <c r="AG23" s="33" t="e">
        <f t="shared" si="7"/>
        <v>#DIV/0!</v>
      </c>
      <c r="AH23" s="74">
        <v>0</v>
      </c>
      <c r="AI23" s="74" t="s">
        <v>135</v>
      </c>
      <c r="AJ23" s="74" t="s">
        <v>126</v>
      </c>
      <c r="AK23" s="74" t="s">
        <v>157</v>
      </c>
      <c r="AL23" s="74">
        <v>8</v>
      </c>
      <c r="AM23" s="77">
        <v>44629.140277777777</v>
      </c>
      <c r="AN23" s="77">
        <v>44629</v>
      </c>
      <c r="AO23" s="74">
        <v>469</v>
      </c>
      <c r="AP23" s="21" t="s">
        <v>1479</v>
      </c>
      <c r="AQ23" s="92" t="str">
        <f t="shared" si="8"/>
        <v>Castlecourt, Castlecourt House</v>
      </c>
      <c r="AR23" s="93" t="str">
        <f t="shared" si="9"/>
        <v>Sligo</v>
      </c>
      <c r="AS23" s="93" t="s">
        <v>1372</v>
      </c>
      <c r="AT23" s="93">
        <v>12</v>
      </c>
      <c r="AU23" s="93">
        <v>3</v>
      </c>
      <c r="AV23" s="94">
        <v>25</v>
      </c>
      <c r="AW23" s="33">
        <f t="shared" si="10"/>
        <v>20</v>
      </c>
      <c r="AX23" s="94">
        <f t="shared" si="11"/>
        <v>-5</v>
      </c>
    </row>
    <row r="24" spans="1:50" x14ac:dyDescent="0.2">
      <c r="A24" s="74" t="s">
        <v>227</v>
      </c>
      <c r="B24" s="75" t="s">
        <v>228</v>
      </c>
      <c r="C24" s="76" t="s">
        <v>229</v>
      </c>
      <c r="D24" s="74" t="s">
        <v>230</v>
      </c>
      <c r="E24" s="74" t="s">
        <v>133</v>
      </c>
      <c r="F24" s="21" t="s">
        <v>134</v>
      </c>
      <c r="G24" s="74" t="s">
        <v>134</v>
      </c>
      <c r="H24" s="74" t="s">
        <v>121</v>
      </c>
      <c r="I24" s="74" t="s">
        <v>122</v>
      </c>
      <c r="J24" s="21" t="str">
        <f>VLOOKUP(E24, 'RHA A to F by CCA'!A:B, 2,0)</f>
        <v>Area F</v>
      </c>
      <c r="K24" s="74" t="s">
        <v>123</v>
      </c>
      <c r="L24" s="74" t="s">
        <v>124</v>
      </c>
      <c r="M24" s="74">
        <f t="shared" si="0"/>
        <v>10</v>
      </c>
      <c r="N24" s="74">
        <f t="shared" si="0"/>
        <v>1</v>
      </c>
      <c r="O24" s="33">
        <f t="shared" si="1"/>
        <v>10</v>
      </c>
      <c r="P24" s="74">
        <v>2</v>
      </c>
      <c r="Q24" s="74">
        <v>1</v>
      </c>
      <c r="R24" s="33">
        <f t="shared" si="2"/>
        <v>50</v>
      </c>
      <c r="S24" s="74">
        <v>0</v>
      </c>
      <c r="T24" s="74">
        <v>0</v>
      </c>
      <c r="U24" s="33" t="e">
        <f t="shared" si="3"/>
        <v>#DIV/0!</v>
      </c>
      <c r="V24" s="74">
        <v>0</v>
      </c>
      <c r="W24" s="74">
        <v>0</v>
      </c>
      <c r="X24" s="33" t="e">
        <f t="shared" si="4"/>
        <v>#DIV/0!</v>
      </c>
      <c r="Y24" s="74">
        <v>2</v>
      </c>
      <c r="Z24" s="74">
        <v>0</v>
      </c>
      <c r="AA24" s="33">
        <f t="shared" si="5"/>
        <v>0</v>
      </c>
      <c r="AB24" s="74">
        <v>6</v>
      </c>
      <c r="AC24" s="74">
        <v>0</v>
      </c>
      <c r="AD24" s="33">
        <f t="shared" si="6"/>
        <v>0</v>
      </c>
      <c r="AE24" s="74">
        <v>0</v>
      </c>
      <c r="AF24" s="74">
        <v>0</v>
      </c>
      <c r="AG24" s="33" t="e">
        <f t="shared" si="7"/>
        <v>#DIV/0!</v>
      </c>
      <c r="AH24" s="74">
        <v>0</v>
      </c>
      <c r="AI24" s="74" t="s">
        <v>135</v>
      </c>
      <c r="AJ24" s="74" t="s">
        <v>126</v>
      </c>
      <c r="AK24" s="74" t="s">
        <v>157</v>
      </c>
      <c r="AL24" s="74">
        <v>12</v>
      </c>
      <c r="AM24" s="77">
        <v>44616.254259259258</v>
      </c>
      <c r="AN24" s="77" t="s">
        <v>231</v>
      </c>
      <c r="AO24" s="74">
        <v>331</v>
      </c>
      <c r="AP24" s="21" t="s">
        <v>1479</v>
      </c>
      <c r="AQ24" s="92" t="str">
        <f t="shared" si="8"/>
        <v>Cleary House SRU, Knocknamona, Leterkenny</v>
      </c>
      <c r="AR24" s="93" t="str">
        <f t="shared" si="9"/>
        <v>Donegal</v>
      </c>
      <c r="AS24" s="93" t="s">
        <v>78</v>
      </c>
      <c r="AT24" s="93" t="s">
        <v>78</v>
      </c>
      <c r="AU24" s="93" t="s">
        <v>78</v>
      </c>
      <c r="AV24" s="93" t="s">
        <v>78</v>
      </c>
      <c r="AW24" s="33">
        <f t="shared" si="10"/>
        <v>10</v>
      </c>
      <c r="AX24" s="94" t="s">
        <v>78</v>
      </c>
    </row>
    <row r="25" spans="1:50" x14ac:dyDescent="0.2">
      <c r="A25" s="74" t="s">
        <v>232</v>
      </c>
      <c r="B25" s="75" t="s">
        <v>233</v>
      </c>
      <c r="C25" s="76" t="s">
        <v>234</v>
      </c>
      <c r="D25" s="74" t="s">
        <v>235</v>
      </c>
      <c r="E25" s="74" t="s">
        <v>133</v>
      </c>
      <c r="F25" s="21" t="s">
        <v>134</v>
      </c>
      <c r="G25" s="74" t="s">
        <v>134</v>
      </c>
      <c r="H25" s="74" t="s">
        <v>121</v>
      </c>
      <c r="I25" s="74" t="s">
        <v>122</v>
      </c>
      <c r="J25" s="21" t="str">
        <f>VLOOKUP(E25, 'RHA A to F by CCA'!A:B, 2,0)</f>
        <v>Area F</v>
      </c>
      <c r="K25" s="74" t="s">
        <v>123</v>
      </c>
      <c r="L25" s="74" t="s">
        <v>124</v>
      </c>
      <c r="M25" s="74">
        <f t="shared" si="0"/>
        <v>15</v>
      </c>
      <c r="N25" s="74">
        <f t="shared" si="0"/>
        <v>1</v>
      </c>
      <c r="O25" s="33">
        <f t="shared" si="1"/>
        <v>6.666666666666667</v>
      </c>
      <c r="P25" s="74">
        <v>1</v>
      </c>
      <c r="Q25" s="74">
        <v>0</v>
      </c>
      <c r="R25" s="33">
        <f t="shared" si="2"/>
        <v>0</v>
      </c>
      <c r="S25" s="74">
        <v>0</v>
      </c>
      <c r="T25" s="74">
        <v>0</v>
      </c>
      <c r="U25" s="33" t="e">
        <f t="shared" si="3"/>
        <v>#DIV/0!</v>
      </c>
      <c r="V25" s="74">
        <v>0</v>
      </c>
      <c r="W25" s="74">
        <v>0</v>
      </c>
      <c r="X25" s="33" t="e">
        <f t="shared" si="4"/>
        <v>#DIV/0!</v>
      </c>
      <c r="Y25" s="74">
        <v>6</v>
      </c>
      <c r="Z25" s="74">
        <v>1</v>
      </c>
      <c r="AA25" s="33">
        <f t="shared" si="5"/>
        <v>16.666666666666664</v>
      </c>
      <c r="AB25" s="74">
        <v>8</v>
      </c>
      <c r="AC25" s="74">
        <v>0</v>
      </c>
      <c r="AD25" s="33">
        <f t="shared" si="6"/>
        <v>0</v>
      </c>
      <c r="AE25" s="74">
        <v>0</v>
      </c>
      <c r="AF25" s="74">
        <v>0</v>
      </c>
      <c r="AG25" s="33" t="e">
        <f t="shared" si="7"/>
        <v>#DIV/0!</v>
      </c>
      <c r="AH25" s="74">
        <v>0</v>
      </c>
      <c r="AI25" s="74" t="s">
        <v>135</v>
      </c>
      <c r="AJ25" s="74" t="s">
        <v>126</v>
      </c>
      <c r="AK25" s="74" t="s">
        <v>162</v>
      </c>
      <c r="AL25" s="74">
        <v>3</v>
      </c>
      <c r="AM25" s="77">
        <v>44629.388888888891</v>
      </c>
      <c r="AN25" s="77">
        <v>44629</v>
      </c>
      <c r="AO25" s="74">
        <v>477</v>
      </c>
      <c r="AP25" s="21" t="s">
        <v>1478</v>
      </c>
      <c r="AQ25" s="92" t="str">
        <f t="shared" si="8"/>
        <v>Riverwalk Respite House, James Connolly Memorial Hospital</v>
      </c>
      <c r="AR25" s="93" t="str">
        <f t="shared" si="9"/>
        <v>Donegal</v>
      </c>
      <c r="AS25" s="93" t="s">
        <v>78</v>
      </c>
      <c r="AT25" s="93" t="s">
        <v>78</v>
      </c>
      <c r="AU25" s="93" t="s">
        <v>78</v>
      </c>
      <c r="AV25" s="93" t="s">
        <v>78</v>
      </c>
      <c r="AW25" s="33">
        <f t="shared" si="10"/>
        <v>6.666666666666667</v>
      </c>
      <c r="AX25" s="94" t="s">
        <v>78</v>
      </c>
    </row>
    <row r="26" spans="1:50" x14ac:dyDescent="0.2">
      <c r="A26" s="74" t="s">
        <v>236</v>
      </c>
      <c r="B26" s="75" t="s">
        <v>237</v>
      </c>
      <c r="C26" s="76" t="s">
        <v>238</v>
      </c>
      <c r="D26" s="74" t="s">
        <v>239</v>
      </c>
      <c r="E26" s="74" t="s">
        <v>119</v>
      </c>
      <c r="F26" s="21" t="s">
        <v>1462</v>
      </c>
      <c r="G26" s="74" t="s">
        <v>156</v>
      </c>
      <c r="H26" s="74" t="s">
        <v>121</v>
      </c>
      <c r="I26" s="74" t="s">
        <v>122</v>
      </c>
      <c r="J26" s="21" t="str">
        <f>VLOOKUP(E26, 'RHA A to F by CCA'!A:B, 2,0)</f>
        <v>Area F</v>
      </c>
      <c r="K26" s="74" t="s">
        <v>123</v>
      </c>
      <c r="L26" s="74" t="s">
        <v>124</v>
      </c>
      <c r="M26" s="74">
        <f t="shared" si="0"/>
        <v>17</v>
      </c>
      <c r="N26" s="74">
        <f t="shared" si="0"/>
        <v>1</v>
      </c>
      <c r="O26" s="33">
        <f t="shared" si="1"/>
        <v>5.8823529411764701</v>
      </c>
      <c r="P26" s="74">
        <v>0</v>
      </c>
      <c r="Q26" s="74">
        <v>0</v>
      </c>
      <c r="R26" s="33" t="e">
        <f t="shared" si="2"/>
        <v>#DIV/0!</v>
      </c>
      <c r="S26" s="74">
        <v>0</v>
      </c>
      <c r="T26" s="74">
        <v>0</v>
      </c>
      <c r="U26" s="33" t="e">
        <f t="shared" si="3"/>
        <v>#DIV/0!</v>
      </c>
      <c r="V26" s="74">
        <v>0</v>
      </c>
      <c r="W26" s="74">
        <v>0</v>
      </c>
      <c r="X26" s="33" t="e">
        <f t="shared" si="4"/>
        <v>#DIV/0!</v>
      </c>
      <c r="Y26" s="74">
        <v>10</v>
      </c>
      <c r="Z26" s="74">
        <v>0</v>
      </c>
      <c r="AA26" s="33">
        <f t="shared" si="5"/>
        <v>0</v>
      </c>
      <c r="AB26" s="74">
        <v>3</v>
      </c>
      <c r="AC26" s="74">
        <v>1</v>
      </c>
      <c r="AD26" s="33">
        <f t="shared" si="6"/>
        <v>33.333333333333329</v>
      </c>
      <c r="AE26" s="74">
        <v>4</v>
      </c>
      <c r="AF26" s="74">
        <v>0</v>
      </c>
      <c r="AG26" s="33">
        <f t="shared" si="7"/>
        <v>0</v>
      </c>
      <c r="AH26" s="74">
        <v>0</v>
      </c>
      <c r="AI26" s="74" t="s">
        <v>135</v>
      </c>
      <c r="AJ26" s="74" t="s">
        <v>126</v>
      </c>
      <c r="AK26" s="74" t="s">
        <v>157</v>
      </c>
      <c r="AL26" s="74">
        <v>7</v>
      </c>
      <c r="AM26" s="77">
        <v>44629.12777777778</v>
      </c>
      <c r="AN26" s="77">
        <v>44629</v>
      </c>
      <c r="AO26" s="74">
        <v>468</v>
      </c>
      <c r="AP26" s="21" t="s">
        <v>1479</v>
      </c>
      <c r="AQ26" s="92" t="str">
        <f t="shared" si="8"/>
        <v>Benbulben Lodge, Cooladrummon Upper</v>
      </c>
      <c r="AR26" s="93" t="str">
        <f t="shared" si="9"/>
        <v>Sligo</v>
      </c>
      <c r="AS26" s="93" t="s">
        <v>1372</v>
      </c>
      <c r="AT26" s="93">
        <v>16</v>
      </c>
      <c r="AU26" s="93">
        <v>3</v>
      </c>
      <c r="AV26" s="94">
        <v>18.75</v>
      </c>
      <c r="AW26" s="33">
        <f t="shared" si="10"/>
        <v>5.8823529411764701</v>
      </c>
      <c r="AX26" s="94">
        <f t="shared" si="11"/>
        <v>-12.867647058823529</v>
      </c>
    </row>
    <row r="27" spans="1:50" x14ac:dyDescent="0.2">
      <c r="A27" s="74" t="s">
        <v>240</v>
      </c>
      <c r="B27" s="75" t="s">
        <v>241</v>
      </c>
      <c r="C27" s="76" t="s">
        <v>242</v>
      </c>
      <c r="D27" s="74" t="s">
        <v>243</v>
      </c>
      <c r="E27" s="74" t="s">
        <v>244</v>
      </c>
      <c r="F27" s="21" t="s">
        <v>1463</v>
      </c>
      <c r="G27" s="74" t="s">
        <v>245</v>
      </c>
      <c r="H27" s="74" t="s">
        <v>246</v>
      </c>
      <c r="I27" s="74" t="s">
        <v>247</v>
      </c>
      <c r="J27" s="21" t="str">
        <f>VLOOKUP(E27, 'RHA A to F by CCA'!A:B, 2,0)</f>
        <v>Area A</v>
      </c>
      <c r="K27" s="74" t="s">
        <v>123</v>
      </c>
      <c r="L27" s="74" t="s">
        <v>124</v>
      </c>
      <c r="M27" s="74">
        <f t="shared" si="0"/>
        <v>8</v>
      </c>
      <c r="N27" s="74">
        <f t="shared" si="0"/>
        <v>8</v>
      </c>
      <c r="O27" s="33">
        <f t="shared" si="1"/>
        <v>100</v>
      </c>
      <c r="P27" s="74">
        <v>1</v>
      </c>
      <c r="Q27" s="74">
        <v>1</v>
      </c>
      <c r="R27" s="33">
        <f t="shared" si="2"/>
        <v>100</v>
      </c>
      <c r="S27" s="74">
        <v>0</v>
      </c>
      <c r="T27" s="74">
        <v>0</v>
      </c>
      <c r="U27" s="33" t="e">
        <f t="shared" si="3"/>
        <v>#DIV/0!</v>
      </c>
      <c r="V27" s="74">
        <v>0</v>
      </c>
      <c r="W27" s="74">
        <v>0</v>
      </c>
      <c r="X27" s="33" t="e">
        <f t="shared" si="4"/>
        <v>#DIV/0!</v>
      </c>
      <c r="Y27" s="74">
        <v>0</v>
      </c>
      <c r="Z27" s="74">
        <v>0</v>
      </c>
      <c r="AA27" s="33" t="e">
        <f t="shared" si="5"/>
        <v>#DIV/0!</v>
      </c>
      <c r="AB27" s="74">
        <v>7</v>
      </c>
      <c r="AC27" s="74">
        <v>7</v>
      </c>
      <c r="AD27" s="33">
        <f t="shared" si="6"/>
        <v>100</v>
      </c>
      <c r="AE27" s="74">
        <v>0</v>
      </c>
      <c r="AF27" s="74">
        <v>0</v>
      </c>
      <c r="AG27" s="33" t="e">
        <f t="shared" si="7"/>
        <v>#DIV/0!</v>
      </c>
      <c r="AH27" s="74">
        <v>0</v>
      </c>
      <c r="AI27" s="74" t="s">
        <v>135</v>
      </c>
      <c r="AJ27" s="74" t="s">
        <v>126</v>
      </c>
      <c r="AK27" s="74" t="s">
        <v>162</v>
      </c>
      <c r="AL27" s="74">
        <v>5</v>
      </c>
      <c r="AM27" s="77">
        <v>44621.372766203705</v>
      </c>
      <c r="AN27" s="77">
        <v>44621</v>
      </c>
      <c r="AO27" s="74">
        <v>372</v>
      </c>
      <c r="AP27" s="21" t="s">
        <v>1478</v>
      </c>
      <c r="AQ27" s="92" t="str">
        <f t="shared" si="8"/>
        <v>Manderely Lodge, Cathedral Road</v>
      </c>
      <c r="AR27" s="93" t="str">
        <f t="shared" si="9"/>
        <v>Cavan</v>
      </c>
      <c r="AS27" s="93" t="s">
        <v>1372</v>
      </c>
      <c r="AT27" s="93">
        <v>7</v>
      </c>
      <c r="AU27" s="93">
        <v>1</v>
      </c>
      <c r="AV27" s="94">
        <v>14.285714285714285</v>
      </c>
      <c r="AW27" s="33">
        <f t="shared" si="10"/>
        <v>100</v>
      </c>
      <c r="AX27" s="94">
        <f t="shared" si="11"/>
        <v>85.714285714285722</v>
      </c>
    </row>
    <row r="28" spans="1:50" x14ac:dyDescent="0.2">
      <c r="A28" s="74" t="s">
        <v>248</v>
      </c>
      <c r="B28" s="75" t="s">
        <v>249</v>
      </c>
      <c r="C28" s="76" t="s">
        <v>242</v>
      </c>
      <c r="D28" s="74" t="s">
        <v>250</v>
      </c>
      <c r="E28" s="74" t="s">
        <v>244</v>
      </c>
      <c r="F28" s="21" t="s">
        <v>1463</v>
      </c>
      <c r="G28" s="74" t="s">
        <v>245</v>
      </c>
      <c r="H28" s="74" t="s">
        <v>246</v>
      </c>
      <c r="I28" s="74" t="s">
        <v>247</v>
      </c>
      <c r="J28" s="21" t="str">
        <f>VLOOKUP(E28, 'RHA A to F by CCA'!A:B, 2,0)</f>
        <v>Area A</v>
      </c>
      <c r="K28" s="74" t="s">
        <v>123</v>
      </c>
      <c r="L28" s="74" t="s">
        <v>124</v>
      </c>
      <c r="M28" s="74">
        <f t="shared" si="0"/>
        <v>40</v>
      </c>
      <c r="N28" s="74">
        <f t="shared" si="0"/>
        <v>30</v>
      </c>
      <c r="O28" s="33">
        <f t="shared" si="1"/>
        <v>75</v>
      </c>
      <c r="P28" s="74">
        <v>1</v>
      </c>
      <c r="Q28" s="74">
        <v>1</v>
      </c>
      <c r="R28" s="33">
        <f t="shared" si="2"/>
        <v>100</v>
      </c>
      <c r="S28" s="74">
        <v>0</v>
      </c>
      <c r="T28" s="74">
        <v>0</v>
      </c>
      <c r="U28" s="33" t="e">
        <f t="shared" si="3"/>
        <v>#DIV/0!</v>
      </c>
      <c r="V28" s="74">
        <v>0</v>
      </c>
      <c r="W28" s="74">
        <v>0</v>
      </c>
      <c r="X28" s="33" t="e">
        <f t="shared" si="4"/>
        <v>#DIV/0!</v>
      </c>
      <c r="Y28" s="74">
        <v>11</v>
      </c>
      <c r="Z28" s="74">
        <v>9</v>
      </c>
      <c r="AA28" s="33">
        <f t="shared" si="5"/>
        <v>81.818181818181827</v>
      </c>
      <c r="AB28" s="74">
        <v>12</v>
      </c>
      <c r="AC28" s="74">
        <v>8</v>
      </c>
      <c r="AD28" s="33">
        <f t="shared" si="6"/>
        <v>66.666666666666657</v>
      </c>
      <c r="AE28" s="74">
        <v>16</v>
      </c>
      <c r="AF28" s="74">
        <v>12</v>
      </c>
      <c r="AG28" s="33">
        <f t="shared" si="7"/>
        <v>75</v>
      </c>
      <c r="AH28" s="74">
        <v>3</v>
      </c>
      <c r="AI28" s="74" t="s">
        <v>135</v>
      </c>
      <c r="AJ28" s="74" t="s">
        <v>126</v>
      </c>
      <c r="AK28" s="74" t="s">
        <v>127</v>
      </c>
      <c r="AL28" s="74">
        <v>20</v>
      </c>
      <c r="AM28" s="77">
        <v>44543.294293981482</v>
      </c>
      <c r="AN28" s="77" t="s">
        <v>251</v>
      </c>
      <c r="AO28" s="74">
        <v>178</v>
      </c>
      <c r="AP28" s="21" t="s">
        <v>1478</v>
      </c>
      <c r="AQ28" s="92" t="str">
        <f t="shared" si="8"/>
        <v>Sullivan Centre, Cathedral Road</v>
      </c>
      <c r="AR28" s="93" t="str">
        <f t="shared" si="9"/>
        <v>Cavan</v>
      </c>
      <c r="AS28" s="93" t="s">
        <v>1372</v>
      </c>
      <c r="AT28" s="93">
        <v>38</v>
      </c>
      <c r="AU28" s="93">
        <v>34</v>
      </c>
      <c r="AV28" s="94">
        <v>89.473684210526315</v>
      </c>
      <c r="AW28" s="33">
        <f t="shared" si="10"/>
        <v>75</v>
      </c>
      <c r="AX28" s="94">
        <f t="shared" si="11"/>
        <v>-14.473684210526315</v>
      </c>
    </row>
    <row r="29" spans="1:50" x14ac:dyDescent="0.2">
      <c r="A29" s="74" t="s">
        <v>252</v>
      </c>
      <c r="B29" s="75" t="s">
        <v>253</v>
      </c>
      <c r="C29" s="76" t="s">
        <v>254</v>
      </c>
      <c r="D29" s="74" t="s">
        <v>255</v>
      </c>
      <c r="E29" s="74" t="s">
        <v>244</v>
      </c>
      <c r="F29" s="21" t="s">
        <v>1463</v>
      </c>
      <c r="G29" s="74" t="s">
        <v>256</v>
      </c>
      <c r="H29" s="74" t="s">
        <v>246</v>
      </c>
      <c r="I29" s="74" t="s">
        <v>247</v>
      </c>
      <c r="J29" s="21" t="str">
        <f>VLOOKUP(E29, 'RHA A to F by CCA'!A:B, 2,0)</f>
        <v>Area A</v>
      </c>
      <c r="K29" s="74" t="s">
        <v>123</v>
      </c>
      <c r="L29" s="74" t="s">
        <v>124</v>
      </c>
      <c r="M29" s="74">
        <f t="shared" si="0"/>
        <v>44</v>
      </c>
      <c r="N29" s="74">
        <f t="shared" si="0"/>
        <v>28</v>
      </c>
      <c r="O29" s="33">
        <f t="shared" si="1"/>
        <v>63.636363636363633</v>
      </c>
      <c r="P29" s="74">
        <v>1</v>
      </c>
      <c r="Q29" s="74">
        <v>1</v>
      </c>
      <c r="R29" s="33">
        <f t="shared" si="2"/>
        <v>100</v>
      </c>
      <c r="S29" s="74">
        <v>0</v>
      </c>
      <c r="T29" s="74">
        <v>0</v>
      </c>
      <c r="U29" s="33" t="e">
        <f t="shared" si="3"/>
        <v>#DIV/0!</v>
      </c>
      <c r="V29" s="74">
        <v>1</v>
      </c>
      <c r="W29" s="74">
        <v>0</v>
      </c>
      <c r="X29" s="33">
        <f t="shared" si="4"/>
        <v>0</v>
      </c>
      <c r="Y29" s="74">
        <v>18</v>
      </c>
      <c r="Z29" s="74">
        <v>12</v>
      </c>
      <c r="AA29" s="33">
        <f t="shared" si="5"/>
        <v>66.666666666666657</v>
      </c>
      <c r="AB29" s="74">
        <v>19</v>
      </c>
      <c r="AC29" s="74">
        <v>10</v>
      </c>
      <c r="AD29" s="33">
        <f t="shared" si="6"/>
        <v>52.631578947368418</v>
      </c>
      <c r="AE29" s="74">
        <v>5</v>
      </c>
      <c r="AF29" s="74">
        <v>5</v>
      </c>
      <c r="AG29" s="33">
        <f t="shared" si="7"/>
        <v>100</v>
      </c>
      <c r="AH29" s="74">
        <v>5</v>
      </c>
      <c r="AI29" s="74" t="s">
        <v>135</v>
      </c>
      <c r="AJ29" s="74" t="s">
        <v>126</v>
      </c>
      <c r="AK29" s="74" t="s">
        <v>157</v>
      </c>
      <c r="AL29" s="74">
        <v>16</v>
      </c>
      <c r="AM29" s="77">
        <v>44539.351446759261</v>
      </c>
      <c r="AN29" s="77" t="s">
        <v>141</v>
      </c>
      <c r="AO29" s="74">
        <v>123</v>
      </c>
      <c r="AP29" s="21" t="s">
        <v>1479</v>
      </c>
      <c r="AQ29" s="92" t="str">
        <f t="shared" si="8"/>
        <v>Saint Davnet's Hospital, Blackwater House</v>
      </c>
      <c r="AR29" s="93" t="str">
        <f t="shared" si="9"/>
        <v>Monaghan</v>
      </c>
      <c r="AS29" s="93" t="s">
        <v>1372</v>
      </c>
      <c r="AT29" s="93">
        <v>34</v>
      </c>
      <c r="AU29" s="93">
        <v>30</v>
      </c>
      <c r="AV29" s="94">
        <v>88.235294117647058</v>
      </c>
      <c r="AW29" s="33">
        <f t="shared" si="10"/>
        <v>63.636363636363633</v>
      </c>
      <c r="AX29" s="94">
        <f t="shared" si="11"/>
        <v>-24.598930481283425</v>
      </c>
    </row>
    <row r="30" spans="1:50" x14ac:dyDescent="0.2">
      <c r="A30" s="74" t="s">
        <v>257</v>
      </c>
      <c r="B30" s="75" t="s">
        <v>258</v>
      </c>
      <c r="C30" s="76" t="s">
        <v>259</v>
      </c>
      <c r="D30" s="74" t="s">
        <v>260</v>
      </c>
      <c r="E30" s="74" t="s">
        <v>244</v>
      </c>
      <c r="F30" s="21" t="s">
        <v>1463</v>
      </c>
      <c r="G30" s="74" t="s">
        <v>245</v>
      </c>
      <c r="H30" s="74" t="s">
        <v>246</v>
      </c>
      <c r="I30" s="74" t="s">
        <v>247</v>
      </c>
      <c r="J30" s="21" t="str">
        <f>VLOOKUP(E30, 'RHA A to F by CCA'!A:B, 2,0)</f>
        <v>Area A</v>
      </c>
      <c r="K30" s="74" t="s">
        <v>123</v>
      </c>
      <c r="L30" s="74" t="s">
        <v>124</v>
      </c>
      <c r="M30" s="74">
        <f t="shared" si="0"/>
        <v>79</v>
      </c>
      <c r="N30" s="74">
        <f t="shared" si="0"/>
        <v>50</v>
      </c>
      <c r="O30" s="33">
        <f t="shared" si="1"/>
        <v>63.291139240506332</v>
      </c>
      <c r="P30" s="74">
        <v>7</v>
      </c>
      <c r="Q30" s="74">
        <v>6</v>
      </c>
      <c r="R30" s="33">
        <f t="shared" si="2"/>
        <v>85.714285714285708</v>
      </c>
      <c r="S30" s="74">
        <v>0</v>
      </c>
      <c r="T30" s="74">
        <v>0</v>
      </c>
      <c r="U30" s="33" t="e">
        <f t="shared" si="3"/>
        <v>#DIV/0!</v>
      </c>
      <c r="V30" s="74">
        <v>0</v>
      </c>
      <c r="W30" s="74">
        <v>0</v>
      </c>
      <c r="X30" s="33" t="e">
        <f t="shared" si="4"/>
        <v>#DIV/0!</v>
      </c>
      <c r="Y30" s="74">
        <v>23</v>
      </c>
      <c r="Z30" s="74">
        <v>15</v>
      </c>
      <c r="AA30" s="33">
        <f t="shared" si="5"/>
        <v>65.217391304347828</v>
      </c>
      <c r="AB30" s="74">
        <v>20</v>
      </c>
      <c r="AC30" s="74">
        <v>14</v>
      </c>
      <c r="AD30" s="33">
        <f t="shared" si="6"/>
        <v>70</v>
      </c>
      <c r="AE30" s="74">
        <v>29</v>
      </c>
      <c r="AF30" s="74">
        <v>15</v>
      </c>
      <c r="AG30" s="33">
        <f t="shared" si="7"/>
        <v>51.724137931034484</v>
      </c>
      <c r="AH30" s="74">
        <v>5</v>
      </c>
      <c r="AI30" s="74" t="s">
        <v>135</v>
      </c>
      <c r="AJ30" s="74" t="s">
        <v>126</v>
      </c>
      <c r="AK30" s="74" t="s">
        <v>127</v>
      </c>
      <c r="AL30" s="74">
        <v>56</v>
      </c>
      <c r="AM30" s="77">
        <v>44628.285416666666</v>
      </c>
      <c r="AN30" s="77">
        <v>44628</v>
      </c>
      <c r="AO30" s="74">
        <v>462</v>
      </c>
      <c r="AP30" s="21" t="s">
        <v>1478</v>
      </c>
      <c r="AQ30" s="92" t="str">
        <f t="shared" si="8"/>
        <v>Virginia Community Health Centre, Dublin Road</v>
      </c>
      <c r="AR30" s="93" t="str">
        <f t="shared" si="9"/>
        <v>Cavan</v>
      </c>
      <c r="AS30" s="93" t="s">
        <v>1372</v>
      </c>
      <c r="AT30" s="93">
        <v>82</v>
      </c>
      <c r="AU30" s="93">
        <v>70</v>
      </c>
      <c r="AV30" s="94">
        <v>85.365853658536579</v>
      </c>
      <c r="AW30" s="33">
        <f t="shared" si="10"/>
        <v>63.291139240506332</v>
      </c>
      <c r="AX30" s="94">
        <f t="shared" si="11"/>
        <v>-22.074714418030247</v>
      </c>
    </row>
    <row r="31" spans="1:50" x14ac:dyDescent="0.2">
      <c r="A31" s="74" t="s">
        <v>261</v>
      </c>
      <c r="B31" s="75" t="s">
        <v>262</v>
      </c>
      <c r="C31" s="76" t="s">
        <v>263</v>
      </c>
      <c r="D31" s="74" t="s">
        <v>264</v>
      </c>
      <c r="E31" s="74" t="s">
        <v>244</v>
      </c>
      <c r="F31" s="21" t="s">
        <v>1463</v>
      </c>
      <c r="G31" s="74" t="s">
        <v>245</v>
      </c>
      <c r="H31" s="74" t="s">
        <v>246</v>
      </c>
      <c r="I31" s="74" t="s">
        <v>247</v>
      </c>
      <c r="J31" s="21" t="str">
        <f>VLOOKUP(E31, 'RHA A to F by CCA'!A:B, 2,0)</f>
        <v>Area A</v>
      </c>
      <c r="K31" s="74" t="s">
        <v>123</v>
      </c>
      <c r="L31" s="74" t="s">
        <v>124</v>
      </c>
      <c r="M31" s="74">
        <f t="shared" si="0"/>
        <v>10</v>
      </c>
      <c r="N31" s="74">
        <f t="shared" si="0"/>
        <v>6</v>
      </c>
      <c r="O31" s="33">
        <f t="shared" si="1"/>
        <v>60</v>
      </c>
      <c r="P31" s="74">
        <v>1</v>
      </c>
      <c r="Q31" s="74">
        <v>1</v>
      </c>
      <c r="R31" s="33">
        <f t="shared" si="2"/>
        <v>100</v>
      </c>
      <c r="S31" s="74">
        <v>0</v>
      </c>
      <c r="T31" s="74">
        <v>0</v>
      </c>
      <c r="U31" s="33" t="e">
        <f t="shared" si="3"/>
        <v>#DIV/0!</v>
      </c>
      <c r="V31" s="74">
        <v>0</v>
      </c>
      <c r="W31" s="74">
        <v>0</v>
      </c>
      <c r="X31" s="33" t="e">
        <f t="shared" si="4"/>
        <v>#DIV/0!</v>
      </c>
      <c r="Y31" s="74">
        <v>4</v>
      </c>
      <c r="Z31" s="74">
        <v>3</v>
      </c>
      <c r="AA31" s="33">
        <f t="shared" si="5"/>
        <v>75</v>
      </c>
      <c r="AB31" s="74">
        <v>5</v>
      </c>
      <c r="AC31" s="74">
        <v>2</v>
      </c>
      <c r="AD31" s="33">
        <f t="shared" si="6"/>
        <v>40</v>
      </c>
      <c r="AE31" s="74">
        <v>0</v>
      </c>
      <c r="AF31" s="74">
        <v>0</v>
      </c>
      <c r="AG31" s="33" t="e">
        <f t="shared" si="7"/>
        <v>#DIV/0!</v>
      </c>
      <c r="AH31" s="74">
        <v>0</v>
      </c>
      <c r="AI31" s="74" t="s">
        <v>135</v>
      </c>
      <c r="AJ31" s="74" t="s">
        <v>126</v>
      </c>
      <c r="AK31" s="74" t="s">
        <v>162</v>
      </c>
      <c r="AL31" s="74">
        <v>5</v>
      </c>
      <c r="AM31" s="77">
        <v>44621.374791666669</v>
      </c>
      <c r="AN31" s="77">
        <v>44621</v>
      </c>
      <c r="AO31" s="74">
        <v>373</v>
      </c>
      <c r="AP31" s="21" t="s">
        <v>1478</v>
      </c>
      <c r="AQ31" s="92" t="str">
        <f t="shared" si="8"/>
        <v>Corlurgan Community Home, Corlurgan</v>
      </c>
      <c r="AR31" s="93" t="str">
        <f t="shared" si="9"/>
        <v>Cavan</v>
      </c>
      <c r="AS31" s="93" t="s">
        <v>1372</v>
      </c>
      <c r="AT31" s="93">
        <v>12</v>
      </c>
      <c r="AU31" s="93">
        <v>8</v>
      </c>
      <c r="AV31" s="94">
        <v>66.666666666666657</v>
      </c>
      <c r="AW31" s="33">
        <f t="shared" si="10"/>
        <v>60</v>
      </c>
      <c r="AX31" s="94">
        <f t="shared" si="11"/>
        <v>-6.6666666666666572</v>
      </c>
    </row>
    <row r="32" spans="1:50" x14ac:dyDescent="0.2">
      <c r="A32" s="74" t="s">
        <v>265</v>
      </c>
      <c r="B32" s="75" t="s">
        <v>266</v>
      </c>
      <c r="C32" s="76" t="s">
        <v>267</v>
      </c>
      <c r="D32" s="74" t="s">
        <v>268</v>
      </c>
      <c r="E32" s="74" t="s">
        <v>244</v>
      </c>
      <c r="F32" s="21" t="s">
        <v>1463</v>
      </c>
      <c r="G32" s="74" t="s">
        <v>245</v>
      </c>
      <c r="H32" s="74" t="s">
        <v>246</v>
      </c>
      <c r="I32" s="74" t="s">
        <v>247</v>
      </c>
      <c r="J32" s="21" t="str">
        <f>VLOOKUP(E32, 'RHA A to F by CCA'!A:B, 2,0)</f>
        <v>Area A</v>
      </c>
      <c r="K32" s="74" t="s">
        <v>123</v>
      </c>
      <c r="L32" s="74" t="s">
        <v>124</v>
      </c>
      <c r="M32" s="74">
        <f t="shared" si="0"/>
        <v>12</v>
      </c>
      <c r="N32" s="74">
        <f t="shared" si="0"/>
        <v>7</v>
      </c>
      <c r="O32" s="33">
        <f t="shared" si="1"/>
        <v>58.333333333333336</v>
      </c>
      <c r="P32" s="74">
        <v>0</v>
      </c>
      <c r="Q32" s="74">
        <v>0</v>
      </c>
      <c r="R32" s="33" t="e">
        <f t="shared" si="2"/>
        <v>#DIV/0!</v>
      </c>
      <c r="S32" s="74">
        <v>0</v>
      </c>
      <c r="T32" s="74">
        <v>0</v>
      </c>
      <c r="U32" s="33" t="e">
        <f t="shared" si="3"/>
        <v>#DIV/0!</v>
      </c>
      <c r="V32" s="74">
        <v>0</v>
      </c>
      <c r="W32" s="74">
        <v>0</v>
      </c>
      <c r="X32" s="33" t="e">
        <f t="shared" si="4"/>
        <v>#DIV/0!</v>
      </c>
      <c r="Y32" s="74">
        <v>9</v>
      </c>
      <c r="Z32" s="74">
        <v>5</v>
      </c>
      <c r="AA32" s="33">
        <f t="shared" si="5"/>
        <v>55.555555555555557</v>
      </c>
      <c r="AB32" s="74">
        <v>3</v>
      </c>
      <c r="AC32" s="74">
        <v>2</v>
      </c>
      <c r="AD32" s="33">
        <f t="shared" si="6"/>
        <v>66.666666666666657</v>
      </c>
      <c r="AE32" s="74">
        <v>0</v>
      </c>
      <c r="AF32" s="74">
        <v>0</v>
      </c>
      <c r="AG32" s="33" t="e">
        <f t="shared" si="7"/>
        <v>#DIV/0!</v>
      </c>
      <c r="AH32" s="74">
        <v>1</v>
      </c>
      <c r="AI32" s="74" t="s">
        <v>135</v>
      </c>
      <c r="AJ32" s="74" t="s">
        <v>126</v>
      </c>
      <c r="AK32" s="74" t="s">
        <v>157</v>
      </c>
      <c r="AL32" s="74">
        <v>8</v>
      </c>
      <c r="AM32" s="77">
        <v>44539.316087962965</v>
      </c>
      <c r="AN32" s="77" t="s">
        <v>269</v>
      </c>
      <c r="AO32" s="74">
        <v>119</v>
      </c>
      <c r="AP32" s="21" t="s">
        <v>1479</v>
      </c>
      <c r="AQ32" s="92" t="str">
        <f t="shared" si="8"/>
        <v>Lisdarn Lodge, Cavan General Hospital</v>
      </c>
      <c r="AR32" s="93" t="str">
        <f t="shared" si="9"/>
        <v>Cavan</v>
      </c>
      <c r="AS32" s="93" t="s">
        <v>78</v>
      </c>
      <c r="AT32" s="93" t="s">
        <v>78</v>
      </c>
      <c r="AU32" s="93" t="s">
        <v>78</v>
      </c>
      <c r="AV32" s="93" t="s">
        <v>78</v>
      </c>
      <c r="AW32" s="33">
        <f t="shared" si="10"/>
        <v>58.333333333333336</v>
      </c>
      <c r="AX32" s="94" t="s">
        <v>78</v>
      </c>
    </row>
    <row r="33" spans="1:50" x14ac:dyDescent="0.2">
      <c r="A33" s="74" t="e">
        <v>#N/A</v>
      </c>
      <c r="B33" s="75" t="s">
        <v>270</v>
      </c>
      <c r="C33" s="76" t="s">
        <v>271</v>
      </c>
      <c r="D33" s="74" t="s">
        <v>272</v>
      </c>
      <c r="E33" s="74" t="s">
        <v>244</v>
      </c>
      <c r="F33" s="21" t="s">
        <v>1463</v>
      </c>
      <c r="G33" s="74" t="s">
        <v>245</v>
      </c>
      <c r="H33" s="74" t="s">
        <v>246</v>
      </c>
      <c r="I33" s="74" t="s">
        <v>247</v>
      </c>
      <c r="J33" s="21" t="str">
        <f>VLOOKUP(E33, 'RHA A to F by CCA'!A:B, 2,0)</f>
        <v>Area A</v>
      </c>
      <c r="K33" s="74" t="s">
        <v>123</v>
      </c>
      <c r="L33" s="74" t="s">
        <v>124</v>
      </c>
      <c r="M33" s="74">
        <f t="shared" si="0"/>
        <v>34</v>
      </c>
      <c r="N33" s="74">
        <f t="shared" si="0"/>
        <v>18</v>
      </c>
      <c r="O33" s="33">
        <f t="shared" si="1"/>
        <v>52.941176470588239</v>
      </c>
      <c r="P33" s="74">
        <v>1</v>
      </c>
      <c r="Q33" s="74">
        <v>1</v>
      </c>
      <c r="R33" s="33">
        <f t="shared" si="2"/>
        <v>100</v>
      </c>
      <c r="S33" s="74">
        <v>3</v>
      </c>
      <c r="T33" s="74">
        <v>1</v>
      </c>
      <c r="U33" s="33">
        <f t="shared" si="3"/>
        <v>33.333333333333329</v>
      </c>
      <c r="V33" s="74">
        <v>2</v>
      </c>
      <c r="W33" s="74">
        <v>1</v>
      </c>
      <c r="X33" s="33">
        <f t="shared" si="4"/>
        <v>50</v>
      </c>
      <c r="Y33" s="74">
        <v>26</v>
      </c>
      <c r="Z33" s="74">
        <v>13</v>
      </c>
      <c r="AA33" s="33">
        <f t="shared" si="5"/>
        <v>50</v>
      </c>
      <c r="AB33" s="74">
        <v>2</v>
      </c>
      <c r="AC33" s="74">
        <v>2</v>
      </c>
      <c r="AD33" s="33">
        <f t="shared" si="6"/>
        <v>100</v>
      </c>
      <c r="AE33" s="74">
        <v>0</v>
      </c>
      <c r="AF33" s="74">
        <v>0</v>
      </c>
      <c r="AG33" s="33" t="e">
        <f t="shared" si="7"/>
        <v>#DIV/0!</v>
      </c>
      <c r="AH33" s="74">
        <v>3</v>
      </c>
      <c r="AI33" s="74" t="s">
        <v>135</v>
      </c>
      <c r="AJ33" s="74" t="s">
        <v>126</v>
      </c>
      <c r="AK33" s="74" t="s">
        <v>157</v>
      </c>
      <c r="AL33" s="74">
        <v>25</v>
      </c>
      <c r="AM33" s="77">
        <v>44547.183564814812</v>
      </c>
      <c r="AN33" s="77" t="s">
        <v>273</v>
      </c>
      <c r="AO33" s="74">
        <v>262</v>
      </c>
      <c r="AP33" s="21" t="s">
        <v>1479</v>
      </c>
      <c r="AQ33" s="92" t="str">
        <f t="shared" si="8"/>
        <v>Acute Psychiatric Unit, Cavan General Hospital, Lisdarn, Cavan</v>
      </c>
      <c r="AR33" s="93" t="str">
        <f t="shared" si="9"/>
        <v>Cavan</v>
      </c>
      <c r="AS33" s="93" t="s">
        <v>78</v>
      </c>
      <c r="AT33" s="93" t="s">
        <v>78</v>
      </c>
      <c r="AU33" s="93" t="s">
        <v>78</v>
      </c>
      <c r="AV33" s="93" t="s">
        <v>78</v>
      </c>
      <c r="AW33" s="33">
        <f t="shared" si="10"/>
        <v>52.941176470588239</v>
      </c>
      <c r="AX33" s="94" t="s">
        <v>78</v>
      </c>
    </row>
    <row r="34" spans="1:50" x14ac:dyDescent="0.2">
      <c r="A34" s="74" t="s">
        <v>274</v>
      </c>
      <c r="B34" s="75" t="s">
        <v>275</v>
      </c>
      <c r="C34" s="76" t="s">
        <v>276</v>
      </c>
      <c r="D34" s="74" t="s">
        <v>277</v>
      </c>
      <c r="E34" s="74" t="s">
        <v>244</v>
      </c>
      <c r="F34" s="21" t="s">
        <v>1463</v>
      </c>
      <c r="G34" s="74" t="s">
        <v>256</v>
      </c>
      <c r="H34" s="74" t="s">
        <v>246</v>
      </c>
      <c r="I34" s="74" t="s">
        <v>247</v>
      </c>
      <c r="J34" s="21" t="str">
        <f>VLOOKUP(E34, 'RHA A to F by CCA'!A:B, 2,0)</f>
        <v>Area A</v>
      </c>
      <c r="K34" s="74" t="s">
        <v>123</v>
      </c>
      <c r="L34" s="74" t="s">
        <v>124</v>
      </c>
      <c r="M34" s="74">
        <f t="shared" si="0"/>
        <v>162</v>
      </c>
      <c r="N34" s="74">
        <f t="shared" si="0"/>
        <v>76</v>
      </c>
      <c r="O34" s="33">
        <f t="shared" si="1"/>
        <v>46.913580246913575</v>
      </c>
      <c r="P34" s="74">
        <v>5</v>
      </c>
      <c r="Q34" s="74">
        <v>5</v>
      </c>
      <c r="R34" s="33">
        <f t="shared" si="2"/>
        <v>100</v>
      </c>
      <c r="S34" s="74">
        <v>1</v>
      </c>
      <c r="T34" s="74">
        <v>1</v>
      </c>
      <c r="U34" s="33">
        <f t="shared" si="3"/>
        <v>100</v>
      </c>
      <c r="V34" s="74">
        <v>60</v>
      </c>
      <c r="W34" s="74">
        <v>28</v>
      </c>
      <c r="X34" s="33">
        <f t="shared" si="4"/>
        <v>46.666666666666664</v>
      </c>
      <c r="Y34" s="74">
        <v>34</v>
      </c>
      <c r="Z34" s="74">
        <v>12</v>
      </c>
      <c r="AA34" s="33">
        <f t="shared" si="5"/>
        <v>35.294117647058826</v>
      </c>
      <c r="AB34" s="74">
        <v>60</v>
      </c>
      <c r="AC34" s="74">
        <v>28</v>
      </c>
      <c r="AD34" s="33">
        <f t="shared" si="6"/>
        <v>46.666666666666664</v>
      </c>
      <c r="AE34" s="74">
        <v>2</v>
      </c>
      <c r="AF34" s="74">
        <v>2</v>
      </c>
      <c r="AG34" s="33">
        <f t="shared" si="7"/>
        <v>100</v>
      </c>
      <c r="AH34" s="74">
        <v>1</v>
      </c>
      <c r="AI34" s="74" t="s">
        <v>125</v>
      </c>
      <c r="AJ34" s="74" t="s">
        <v>126</v>
      </c>
      <c r="AK34" s="74" t="s">
        <v>127</v>
      </c>
      <c r="AL34" s="74">
        <v>70</v>
      </c>
      <c r="AM34" s="77">
        <v>44538.396689814814</v>
      </c>
      <c r="AN34" s="77" t="s">
        <v>278</v>
      </c>
      <c r="AO34" s="74">
        <v>105</v>
      </c>
      <c r="AP34" s="21" t="s">
        <v>1478</v>
      </c>
      <c r="AQ34" s="92" t="str">
        <f t="shared" si="8"/>
        <v>St. Mary's Residential Centre, Bree</v>
      </c>
      <c r="AR34" s="93" t="str">
        <f t="shared" si="9"/>
        <v>Monaghan</v>
      </c>
      <c r="AS34" s="93" t="s">
        <v>1372</v>
      </c>
      <c r="AT34" s="93">
        <v>123</v>
      </c>
      <c r="AU34" s="93">
        <v>97</v>
      </c>
      <c r="AV34" s="94">
        <v>78.861788617886177</v>
      </c>
      <c r="AW34" s="33">
        <f t="shared" si="10"/>
        <v>46.913580246913575</v>
      </c>
      <c r="AX34" s="94">
        <f t="shared" si="11"/>
        <v>-31.948208370972601</v>
      </c>
    </row>
    <row r="35" spans="1:50" x14ac:dyDescent="0.2">
      <c r="A35" s="74" t="s">
        <v>279</v>
      </c>
      <c r="B35" s="75" t="s">
        <v>280</v>
      </c>
      <c r="C35" s="76" t="s">
        <v>281</v>
      </c>
      <c r="D35" s="74" t="s">
        <v>282</v>
      </c>
      <c r="E35" s="74" t="s">
        <v>283</v>
      </c>
      <c r="F35" s="21" t="s">
        <v>284</v>
      </c>
      <c r="G35" s="74" t="s">
        <v>284</v>
      </c>
      <c r="H35" s="74" t="s">
        <v>285</v>
      </c>
      <c r="I35" s="74" t="s">
        <v>286</v>
      </c>
      <c r="J35" s="21" t="str">
        <f>VLOOKUP(E35, 'RHA A to F by CCA'!A:B, 2,0)</f>
        <v>Area F</v>
      </c>
      <c r="K35" s="74" t="s">
        <v>123</v>
      </c>
      <c r="L35" s="74" t="s">
        <v>287</v>
      </c>
      <c r="M35" s="74">
        <f t="shared" si="0"/>
        <v>21</v>
      </c>
      <c r="N35" s="74">
        <f t="shared" si="0"/>
        <v>21</v>
      </c>
      <c r="O35" s="33">
        <f t="shared" si="1"/>
        <v>100</v>
      </c>
      <c r="P35" s="74">
        <v>1</v>
      </c>
      <c r="Q35" s="74">
        <v>1</v>
      </c>
      <c r="R35" s="33">
        <f t="shared" si="2"/>
        <v>100</v>
      </c>
      <c r="S35" s="74">
        <v>0</v>
      </c>
      <c r="T35" s="74">
        <v>0</v>
      </c>
      <c r="U35" s="33" t="e">
        <f t="shared" si="3"/>
        <v>#DIV/0!</v>
      </c>
      <c r="V35" s="74">
        <v>0</v>
      </c>
      <c r="W35" s="74">
        <v>0</v>
      </c>
      <c r="X35" s="33" t="e">
        <f t="shared" si="4"/>
        <v>#DIV/0!</v>
      </c>
      <c r="Y35" s="74">
        <v>6</v>
      </c>
      <c r="Z35" s="74">
        <v>6</v>
      </c>
      <c r="AA35" s="33">
        <f t="shared" si="5"/>
        <v>100</v>
      </c>
      <c r="AB35" s="74">
        <v>2</v>
      </c>
      <c r="AC35" s="74">
        <v>2</v>
      </c>
      <c r="AD35" s="33">
        <f t="shared" si="6"/>
        <v>100</v>
      </c>
      <c r="AE35" s="74">
        <v>12</v>
      </c>
      <c r="AF35" s="74">
        <v>12</v>
      </c>
      <c r="AG35" s="33">
        <f t="shared" si="7"/>
        <v>100</v>
      </c>
      <c r="AH35" s="74">
        <v>0</v>
      </c>
      <c r="AI35" s="74">
        <v>0</v>
      </c>
      <c r="AJ35" s="74" t="s">
        <v>126</v>
      </c>
      <c r="AK35" s="74" t="s">
        <v>127</v>
      </c>
      <c r="AL35" s="74">
        <v>10</v>
      </c>
      <c r="AM35" s="77">
        <v>44622.381979166668</v>
      </c>
      <c r="AN35" s="77" t="s">
        <v>288</v>
      </c>
      <c r="AO35" s="74">
        <v>383</v>
      </c>
      <c r="AP35" s="21" t="s">
        <v>717</v>
      </c>
      <c r="AQ35" s="92" t="str">
        <f t="shared" si="8"/>
        <v>Áras Ronáin Community Nursing Unit, Arus Ronain</v>
      </c>
      <c r="AR35" s="93" t="str">
        <f t="shared" si="9"/>
        <v>Galway</v>
      </c>
      <c r="AS35" s="93" t="s">
        <v>1373</v>
      </c>
      <c r="AT35" s="93">
        <v>22</v>
      </c>
      <c r="AU35" s="93">
        <v>19</v>
      </c>
      <c r="AV35" s="94">
        <v>86.36363636363636</v>
      </c>
      <c r="AW35" s="33">
        <f t="shared" si="10"/>
        <v>100</v>
      </c>
      <c r="AX35" s="94">
        <f t="shared" si="11"/>
        <v>13.63636363636364</v>
      </c>
    </row>
    <row r="36" spans="1:50" x14ac:dyDescent="0.2">
      <c r="A36" s="74" t="s">
        <v>289</v>
      </c>
      <c r="B36" s="75" t="s">
        <v>290</v>
      </c>
      <c r="C36" s="76" t="s">
        <v>259</v>
      </c>
      <c r="D36" s="74" t="s">
        <v>291</v>
      </c>
      <c r="E36" s="74" t="s">
        <v>283</v>
      </c>
      <c r="F36" s="21" t="s">
        <v>284</v>
      </c>
      <c r="G36" s="74" t="s">
        <v>284</v>
      </c>
      <c r="H36" s="74" t="s">
        <v>285</v>
      </c>
      <c r="I36" s="74" t="s">
        <v>286</v>
      </c>
      <c r="J36" s="21" t="str">
        <f>VLOOKUP(E36, 'RHA A to F by CCA'!A:B, 2,0)</f>
        <v>Area F</v>
      </c>
      <c r="K36" s="74" t="s">
        <v>123</v>
      </c>
      <c r="L36" s="74" t="s">
        <v>287</v>
      </c>
      <c r="M36" s="74">
        <f t="shared" si="0"/>
        <v>27</v>
      </c>
      <c r="N36" s="74">
        <f t="shared" si="0"/>
        <v>23</v>
      </c>
      <c r="O36" s="33">
        <f t="shared" si="1"/>
        <v>85.18518518518519</v>
      </c>
      <c r="P36" s="74">
        <v>4</v>
      </c>
      <c r="Q36" s="74">
        <v>4</v>
      </c>
      <c r="R36" s="33">
        <f t="shared" si="2"/>
        <v>100</v>
      </c>
      <c r="S36" s="74">
        <v>0</v>
      </c>
      <c r="T36" s="74">
        <v>0</v>
      </c>
      <c r="U36" s="33" t="e">
        <f t="shared" si="3"/>
        <v>#DIV/0!</v>
      </c>
      <c r="V36" s="74">
        <v>0</v>
      </c>
      <c r="W36" s="74">
        <v>0</v>
      </c>
      <c r="X36" s="33" t="e">
        <f t="shared" si="4"/>
        <v>#DIV/0!</v>
      </c>
      <c r="Y36" s="74">
        <v>11</v>
      </c>
      <c r="Z36" s="74">
        <v>7</v>
      </c>
      <c r="AA36" s="33">
        <f t="shared" si="5"/>
        <v>63.636363636363633</v>
      </c>
      <c r="AB36" s="74">
        <v>8</v>
      </c>
      <c r="AC36" s="74">
        <v>8</v>
      </c>
      <c r="AD36" s="33">
        <f t="shared" si="6"/>
        <v>100</v>
      </c>
      <c r="AE36" s="74">
        <v>4</v>
      </c>
      <c r="AF36" s="74">
        <v>4</v>
      </c>
      <c r="AG36" s="33">
        <f t="shared" si="7"/>
        <v>100</v>
      </c>
      <c r="AH36" s="74">
        <v>0</v>
      </c>
      <c r="AI36" s="74">
        <v>0</v>
      </c>
      <c r="AJ36" s="74" t="s">
        <v>126</v>
      </c>
      <c r="AK36" s="74" t="s">
        <v>127</v>
      </c>
      <c r="AL36" s="74">
        <v>20</v>
      </c>
      <c r="AM36" s="77">
        <v>44622.377118055556</v>
      </c>
      <c r="AN36" s="77" t="s">
        <v>288</v>
      </c>
      <c r="AO36" s="74">
        <v>382</v>
      </c>
      <c r="AP36" s="21" t="s">
        <v>717</v>
      </c>
      <c r="AQ36" s="92" t="str">
        <f t="shared" si="8"/>
        <v>Aras Mhuire Community Nursing Unit, Dublin Road</v>
      </c>
      <c r="AR36" s="93" t="str">
        <f t="shared" si="9"/>
        <v>Galway</v>
      </c>
      <c r="AS36" s="93" t="s">
        <v>1373</v>
      </c>
      <c r="AT36" s="93">
        <v>32</v>
      </c>
      <c r="AU36" s="93">
        <v>23</v>
      </c>
      <c r="AV36" s="94">
        <v>71.875</v>
      </c>
      <c r="AW36" s="33">
        <f t="shared" si="10"/>
        <v>85.18518518518519</v>
      </c>
      <c r="AX36" s="94">
        <f t="shared" si="11"/>
        <v>13.31018518518519</v>
      </c>
    </row>
    <row r="37" spans="1:50" x14ac:dyDescent="0.2">
      <c r="A37" s="74" t="s">
        <v>292</v>
      </c>
      <c r="B37" s="75" t="s">
        <v>293</v>
      </c>
      <c r="C37" s="76" t="s">
        <v>294</v>
      </c>
      <c r="D37" s="74" t="s">
        <v>295</v>
      </c>
      <c r="E37" s="74" t="s">
        <v>296</v>
      </c>
      <c r="F37" s="21" t="s">
        <v>297</v>
      </c>
      <c r="G37" s="74" t="s">
        <v>297</v>
      </c>
      <c r="H37" s="74" t="s">
        <v>285</v>
      </c>
      <c r="I37" s="74" t="s">
        <v>286</v>
      </c>
      <c r="J37" s="21" t="str">
        <f>VLOOKUP(E37, 'RHA A to F by CCA'!A:B, 2,0)</f>
        <v>Area F</v>
      </c>
      <c r="K37" s="74" t="s">
        <v>123</v>
      </c>
      <c r="L37" s="74" t="s">
        <v>287</v>
      </c>
      <c r="M37" s="74">
        <f t="shared" si="0"/>
        <v>96</v>
      </c>
      <c r="N37" s="74">
        <f t="shared" si="0"/>
        <v>74</v>
      </c>
      <c r="O37" s="33">
        <f t="shared" si="1"/>
        <v>77.083333333333343</v>
      </c>
      <c r="P37" s="74">
        <v>9</v>
      </c>
      <c r="Q37" s="74">
        <v>9</v>
      </c>
      <c r="R37" s="33">
        <f t="shared" si="2"/>
        <v>100</v>
      </c>
      <c r="S37" s="74">
        <v>1</v>
      </c>
      <c r="T37" s="74">
        <v>0</v>
      </c>
      <c r="U37" s="33">
        <f t="shared" si="3"/>
        <v>0</v>
      </c>
      <c r="V37" s="74">
        <v>23</v>
      </c>
      <c r="W37" s="74">
        <v>2</v>
      </c>
      <c r="X37" s="33">
        <f t="shared" si="4"/>
        <v>8.695652173913043</v>
      </c>
      <c r="Y37" s="74">
        <v>25</v>
      </c>
      <c r="Z37" s="74">
        <v>25</v>
      </c>
      <c r="AA37" s="33">
        <f t="shared" si="5"/>
        <v>100</v>
      </c>
      <c r="AB37" s="74">
        <v>4</v>
      </c>
      <c r="AC37" s="74">
        <v>4</v>
      </c>
      <c r="AD37" s="33">
        <f t="shared" si="6"/>
        <v>100</v>
      </c>
      <c r="AE37" s="74">
        <v>34</v>
      </c>
      <c r="AF37" s="74">
        <v>34</v>
      </c>
      <c r="AG37" s="33">
        <f t="shared" si="7"/>
        <v>100</v>
      </c>
      <c r="AH37" s="74">
        <v>22</v>
      </c>
      <c r="AI37" s="74">
        <v>0</v>
      </c>
      <c r="AJ37" s="74" t="s">
        <v>126</v>
      </c>
      <c r="AK37" s="74" t="s">
        <v>157</v>
      </c>
      <c r="AL37" s="74">
        <v>63</v>
      </c>
      <c r="AM37" s="77">
        <v>44634.439849537041</v>
      </c>
      <c r="AN37" s="77">
        <v>44634</v>
      </c>
      <c r="AO37" s="74">
        <v>554</v>
      </c>
      <c r="AP37" s="21" t="s">
        <v>717</v>
      </c>
      <c r="AQ37" s="92" t="str">
        <f t="shared" si="8"/>
        <v>The Birches, Centre 2 - Aras Attracta</v>
      </c>
      <c r="AR37" s="93" t="str">
        <f t="shared" si="9"/>
        <v>Mayo</v>
      </c>
      <c r="AS37" s="93" t="s">
        <v>1373</v>
      </c>
      <c r="AT37" s="93">
        <v>212</v>
      </c>
      <c r="AU37" s="93">
        <v>125</v>
      </c>
      <c r="AV37" s="94">
        <v>58.962264150943398</v>
      </c>
      <c r="AW37" s="33">
        <f t="shared" si="10"/>
        <v>77.083333333333343</v>
      </c>
      <c r="AX37" s="94">
        <f t="shared" si="11"/>
        <v>18.121069182389945</v>
      </c>
    </row>
    <row r="38" spans="1:50" x14ac:dyDescent="0.2">
      <c r="A38" s="74" t="s">
        <v>298</v>
      </c>
      <c r="B38" s="75" t="s">
        <v>299</v>
      </c>
      <c r="C38" s="76" t="s">
        <v>300</v>
      </c>
      <c r="D38" s="74" t="s">
        <v>301</v>
      </c>
      <c r="E38" s="74" t="s">
        <v>296</v>
      </c>
      <c r="F38" s="21" t="s">
        <v>297</v>
      </c>
      <c r="G38" s="74" t="s">
        <v>297</v>
      </c>
      <c r="H38" s="74" t="s">
        <v>285</v>
      </c>
      <c r="I38" s="74" t="s">
        <v>286</v>
      </c>
      <c r="J38" s="21" t="str">
        <f>VLOOKUP(E38, 'RHA A to F by CCA'!A:B, 2,0)</f>
        <v>Area F</v>
      </c>
      <c r="K38" s="74" t="s">
        <v>123</v>
      </c>
      <c r="L38" s="74" t="s">
        <v>287</v>
      </c>
      <c r="M38" s="74">
        <f t="shared" si="0"/>
        <v>37</v>
      </c>
      <c r="N38" s="74">
        <f t="shared" si="0"/>
        <v>26</v>
      </c>
      <c r="O38" s="33">
        <f t="shared" si="1"/>
        <v>70.270270270270274</v>
      </c>
      <c r="P38" s="74">
        <v>3</v>
      </c>
      <c r="Q38" s="74">
        <v>2</v>
      </c>
      <c r="R38" s="33">
        <f t="shared" si="2"/>
        <v>66.666666666666657</v>
      </c>
      <c r="S38" s="74">
        <v>0</v>
      </c>
      <c r="T38" s="74">
        <v>0</v>
      </c>
      <c r="U38" s="33" t="e">
        <f t="shared" si="3"/>
        <v>#DIV/0!</v>
      </c>
      <c r="V38" s="74">
        <v>0</v>
      </c>
      <c r="W38" s="74">
        <v>0</v>
      </c>
      <c r="X38" s="33" t="e">
        <f t="shared" si="4"/>
        <v>#DIV/0!</v>
      </c>
      <c r="Y38" s="74">
        <v>13</v>
      </c>
      <c r="Z38" s="74">
        <v>7</v>
      </c>
      <c r="AA38" s="33">
        <f t="shared" si="5"/>
        <v>53.846153846153847</v>
      </c>
      <c r="AB38" s="74">
        <v>2</v>
      </c>
      <c r="AC38" s="74">
        <v>2</v>
      </c>
      <c r="AD38" s="33">
        <f t="shared" si="6"/>
        <v>100</v>
      </c>
      <c r="AE38" s="74">
        <v>19</v>
      </c>
      <c r="AF38" s="74">
        <v>15</v>
      </c>
      <c r="AG38" s="33">
        <f t="shared" si="7"/>
        <v>78.94736842105263</v>
      </c>
      <c r="AH38" s="74">
        <v>3</v>
      </c>
      <c r="AI38" s="74">
        <v>0</v>
      </c>
      <c r="AJ38" s="74" t="s">
        <v>126</v>
      </c>
      <c r="AK38" s="74" t="s">
        <v>127</v>
      </c>
      <c r="AL38" s="74">
        <v>29</v>
      </c>
      <c r="AM38" s="77">
        <v>44622.406782407408</v>
      </c>
      <c r="AN38" s="77" t="s">
        <v>288</v>
      </c>
      <c r="AO38" s="74">
        <v>390</v>
      </c>
      <c r="AP38" s="21" t="s">
        <v>717</v>
      </c>
      <c r="AQ38" s="92" t="str">
        <f t="shared" si="8"/>
        <v>D'Alton Community Nursing Unit, Convent Road</v>
      </c>
      <c r="AR38" s="93" t="str">
        <f t="shared" si="9"/>
        <v>Mayo</v>
      </c>
      <c r="AS38" s="93" t="s">
        <v>1373</v>
      </c>
      <c r="AT38" s="93">
        <v>38</v>
      </c>
      <c r="AU38" s="93">
        <v>35</v>
      </c>
      <c r="AV38" s="94">
        <v>92.10526315789474</v>
      </c>
      <c r="AW38" s="33">
        <f t="shared" si="10"/>
        <v>70.270270270270274</v>
      </c>
      <c r="AX38" s="94">
        <f t="shared" si="11"/>
        <v>-21.834992887624466</v>
      </c>
    </row>
    <row r="39" spans="1:50" x14ac:dyDescent="0.2">
      <c r="A39" s="74" t="s">
        <v>302</v>
      </c>
      <c r="B39" s="75" t="s">
        <v>303</v>
      </c>
      <c r="C39" s="76" t="s">
        <v>304</v>
      </c>
      <c r="D39" s="74" t="s">
        <v>305</v>
      </c>
      <c r="E39" s="74" t="s">
        <v>296</v>
      </c>
      <c r="F39" s="21" t="s">
        <v>297</v>
      </c>
      <c r="G39" s="74" t="s">
        <v>297</v>
      </c>
      <c r="H39" s="74" t="s">
        <v>285</v>
      </c>
      <c r="I39" s="74" t="s">
        <v>286</v>
      </c>
      <c r="J39" s="21" t="str">
        <f>VLOOKUP(E39, 'RHA A to F by CCA'!A:B, 2,0)</f>
        <v>Area F</v>
      </c>
      <c r="K39" s="74" t="s">
        <v>123</v>
      </c>
      <c r="L39" s="74" t="s">
        <v>287</v>
      </c>
      <c r="M39" s="74">
        <f t="shared" si="0"/>
        <v>103</v>
      </c>
      <c r="N39" s="74">
        <f t="shared" si="0"/>
        <v>69</v>
      </c>
      <c r="O39" s="33">
        <f t="shared" si="1"/>
        <v>66.990291262135926</v>
      </c>
      <c r="P39" s="74">
        <v>5</v>
      </c>
      <c r="Q39" s="74">
        <v>5</v>
      </c>
      <c r="R39" s="33">
        <f t="shared" si="2"/>
        <v>100</v>
      </c>
      <c r="S39" s="74">
        <v>4</v>
      </c>
      <c r="T39" s="74">
        <v>2</v>
      </c>
      <c r="U39" s="33">
        <f t="shared" si="3"/>
        <v>50</v>
      </c>
      <c r="V39" s="74">
        <v>26</v>
      </c>
      <c r="W39" s="74">
        <v>26</v>
      </c>
      <c r="X39" s="33">
        <f t="shared" si="4"/>
        <v>100</v>
      </c>
      <c r="Y39" s="74">
        <v>34</v>
      </c>
      <c r="Z39" s="74">
        <v>22</v>
      </c>
      <c r="AA39" s="33">
        <f t="shared" si="5"/>
        <v>64.705882352941174</v>
      </c>
      <c r="AB39" s="74">
        <v>3</v>
      </c>
      <c r="AC39" s="74">
        <v>3</v>
      </c>
      <c r="AD39" s="33">
        <f t="shared" si="6"/>
        <v>100</v>
      </c>
      <c r="AE39" s="74">
        <v>31</v>
      </c>
      <c r="AF39" s="74">
        <v>11</v>
      </c>
      <c r="AG39" s="33">
        <f t="shared" si="7"/>
        <v>35.483870967741936</v>
      </c>
      <c r="AH39" s="74">
        <v>0</v>
      </c>
      <c r="AI39" s="74">
        <v>0</v>
      </c>
      <c r="AJ39" s="74" t="s">
        <v>126</v>
      </c>
      <c r="AK39" s="74" t="s">
        <v>127</v>
      </c>
      <c r="AL39" s="74">
        <v>58</v>
      </c>
      <c r="AM39" s="77">
        <v>44622.410254629627</v>
      </c>
      <c r="AN39" s="77" t="s">
        <v>288</v>
      </c>
      <c r="AO39" s="74">
        <v>391</v>
      </c>
      <c r="AP39" s="21" t="s">
        <v>717</v>
      </c>
      <c r="AQ39" s="92" t="str">
        <f t="shared" si="8"/>
        <v>Saint Joseph's District Hospital, Mercy Road</v>
      </c>
      <c r="AR39" s="93" t="str">
        <f t="shared" si="9"/>
        <v>Mayo</v>
      </c>
      <c r="AS39" s="93" t="s">
        <v>1373</v>
      </c>
      <c r="AT39" s="93">
        <v>82</v>
      </c>
      <c r="AU39" s="93">
        <v>29</v>
      </c>
      <c r="AV39" s="94">
        <v>35.365853658536587</v>
      </c>
      <c r="AW39" s="33">
        <f t="shared" si="10"/>
        <v>66.990291262135926</v>
      </c>
      <c r="AX39" s="94">
        <f t="shared" si="11"/>
        <v>31.62443760359934</v>
      </c>
    </row>
    <row r="40" spans="1:50" x14ac:dyDescent="0.2">
      <c r="A40" s="74" t="s">
        <v>306</v>
      </c>
      <c r="B40" s="75" t="s">
        <v>307</v>
      </c>
      <c r="C40" s="76" t="s">
        <v>308</v>
      </c>
      <c r="D40" s="74" t="s">
        <v>309</v>
      </c>
      <c r="E40" s="74" t="s">
        <v>283</v>
      </c>
      <c r="F40" s="21" t="s">
        <v>284</v>
      </c>
      <c r="G40" s="74" t="s">
        <v>284</v>
      </c>
      <c r="H40" s="74" t="s">
        <v>285</v>
      </c>
      <c r="I40" s="74" t="s">
        <v>286</v>
      </c>
      <c r="J40" s="21" t="str">
        <f>VLOOKUP(E40, 'RHA A to F by CCA'!A:B, 2,0)</f>
        <v>Area F</v>
      </c>
      <c r="K40" s="74" t="s">
        <v>123</v>
      </c>
      <c r="L40" s="74" t="s">
        <v>287</v>
      </c>
      <c r="M40" s="74">
        <f t="shared" si="0"/>
        <v>156</v>
      </c>
      <c r="N40" s="74">
        <f t="shared" si="0"/>
        <v>103</v>
      </c>
      <c r="O40" s="33">
        <f t="shared" si="1"/>
        <v>66.025641025641022</v>
      </c>
      <c r="P40" s="74">
        <v>5</v>
      </c>
      <c r="Q40" s="74">
        <v>2</v>
      </c>
      <c r="R40" s="33">
        <f t="shared" si="2"/>
        <v>40</v>
      </c>
      <c r="S40" s="74">
        <v>1</v>
      </c>
      <c r="T40" s="74">
        <v>0</v>
      </c>
      <c r="U40" s="33">
        <f t="shared" si="3"/>
        <v>0</v>
      </c>
      <c r="V40" s="74">
        <v>4</v>
      </c>
      <c r="W40" s="74">
        <v>4</v>
      </c>
      <c r="X40" s="33">
        <f t="shared" si="4"/>
        <v>100</v>
      </c>
      <c r="Y40" s="74">
        <v>57</v>
      </c>
      <c r="Z40" s="74">
        <v>37</v>
      </c>
      <c r="AA40" s="33">
        <f t="shared" si="5"/>
        <v>64.912280701754383</v>
      </c>
      <c r="AB40" s="74">
        <v>17</v>
      </c>
      <c r="AC40" s="74">
        <v>10</v>
      </c>
      <c r="AD40" s="33">
        <f t="shared" si="6"/>
        <v>58.82352941176471</v>
      </c>
      <c r="AE40" s="74">
        <v>72</v>
      </c>
      <c r="AF40" s="74">
        <v>50</v>
      </c>
      <c r="AG40" s="33">
        <f t="shared" si="7"/>
        <v>69.444444444444443</v>
      </c>
      <c r="AH40" s="74">
        <v>0</v>
      </c>
      <c r="AI40" s="74">
        <v>0</v>
      </c>
      <c r="AJ40" s="74" t="s">
        <v>126</v>
      </c>
      <c r="AK40" s="74" t="s">
        <v>127</v>
      </c>
      <c r="AL40" s="74">
        <v>100</v>
      </c>
      <c r="AM40" s="77">
        <v>44622.392291666663</v>
      </c>
      <c r="AN40" s="77" t="s">
        <v>288</v>
      </c>
      <c r="AO40" s="74">
        <v>386</v>
      </c>
      <c r="AP40" s="21" t="s">
        <v>717</v>
      </c>
      <c r="AQ40" s="92" t="str">
        <f t="shared" si="8"/>
        <v>St Brendan's Community Nursing Unit, Lake Road</v>
      </c>
      <c r="AR40" s="93" t="str">
        <f t="shared" si="9"/>
        <v>Galway</v>
      </c>
      <c r="AS40" s="93" t="s">
        <v>1373</v>
      </c>
      <c r="AT40" s="93">
        <v>137</v>
      </c>
      <c r="AU40" s="93">
        <v>106</v>
      </c>
      <c r="AV40" s="94">
        <v>77.372262773722639</v>
      </c>
      <c r="AW40" s="33">
        <f t="shared" si="10"/>
        <v>66.025641025641022</v>
      </c>
      <c r="AX40" s="94">
        <f t="shared" si="11"/>
        <v>-11.346621748081617</v>
      </c>
    </row>
    <row r="41" spans="1:50" x14ac:dyDescent="0.2">
      <c r="A41" s="74" t="s">
        <v>310</v>
      </c>
      <c r="B41" s="75" t="s">
        <v>311</v>
      </c>
      <c r="C41" s="76" t="s">
        <v>312</v>
      </c>
      <c r="D41" s="74" t="s">
        <v>313</v>
      </c>
      <c r="E41" s="74" t="s">
        <v>296</v>
      </c>
      <c r="F41" s="21" t="s">
        <v>297</v>
      </c>
      <c r="G41" s="74" t="s">
        <v>297</v>
      </c>
      <c r="H41" s="74" t="s">
        <v>285</v>
      </c>
      <c r="I41" s="74" t="s">
        <v>286</v>
      </c>
      <c r="J41" s="21" t="str">
        <f>VLOOKUP(E41, 'RHA A to F by CCA'!A:B, 2,0)</f>
        <v>Area F</v>
      </c>
      <c r="K41" s="74" t="s">
        <v>123</v>
      </c>
      <c r="L41" s="74" t="s">
        <v>287</v>
      </c>
      <c r="M41" s="74">
        <f t="shared" si="0"/>
        <v>35</v>
      </c>
      <c r="N41" s="74">
        <f t="shared" si="0"/>
        <v>23</v>
      </c>
      <c r="O41" s="33">
        <f t="shared" si="1"/>
        <v>65.714285714285708</v>
      </c>
      <c r="P41" s="74">
        <v>2</v>
      </c>
      <c r="Q41" s="74">
        <v>1</v>
      </c>
      <c r="R41" s="33">
        <f t="shared" si="2"/>
        <v>50</v>
      </c>
      <c r="S41" s="74">
        <v>0</v>
      </c>
      <c r="T41" s="74">
        <v>0</v>
      </c>
      <c r="U41" s="33" t="e">
        <f t="shared" si="3"/>
        <v>#DIV/0!</v>
      </c>
      <c r="V41" s="74">
        <v>0</v>
      </c>
      <c r="W41" s="74">
        <v>0</v>
      </c>
      <c r="X41" s="33" t="e">
        <f t="shared" si="4"/>
        <v>#DIV/0!</v>
      </c>
      <c r="Y41" s="74">
        <v>13</v>
      </c>
      <c r="Z41" s="74">
        <v>7</v>
      </c>
      <c r="AA41" s="33">
        <f t="shared" si="5"/>
        <v>53.846153846153847</v>
      </c>
      <c r="AB41" s="74">
        <v>2</v>
      </c>
      <c r="AC41" s="74">
        <v>1</v>
      </c>
      <c r="AD41" s="33">
        <f t="shared" si="6"/>
        <v>50</v>
      </c>
      <c r="AE41" s="74">
        <v>18</v>
      </c>
      <c r="AF41" s="74">
        <v>14</v>
      </c>
      <c r="AG41" s="33">
        <f t="shared" si="7"/>
        <v>77.777777777777786</v>
      </c>
      <c r="AH41" s="74">
        <v>2</v>
      </c>
      <c r="AI41" s="74">
        <v>0</v>
      </c>
      <c r="AJ41" s="74" t="s">
        <v>126</v>
      </c>
      <c r="AK41" s="74" t="s">
        <v>127</v>
      </c>
      <c r="AL41" s="74">
        <v>29</v>
      </c>
      <c r="AM41" s="77">
        <v>44622.430451388886</v>
      </c>
      <c r="AN41" s="77" t="s">
        <v>288</v>
      </c>
      <c r="AO41" s="74">
        <v>397</v>
      </c>
      <c r="AP41" s="21" t="s">
        <v>717</v>
      </c>
      <c r="AQ41" s="92" t="str">
        <f t="shared" si="8"/>
        <v>St. Fionnan's Community Nursing Unit, The Points</v>
      </c>
      <c r="AR41" s="93" t="str">
        <f t="shared" si="9"/>
        <v>Mayo</v>
      </c>
      <c r="AS41" s="93" t="s">
        <v>1373</v>
      </c>
      <c r="AT41" s="93">
        <v>32</v>
      </c>
      <c r="AU41" s="93">
        <v>25</v>
      </c>
      <c r="AV41" s="94">
        <v>78.125</v>
      </c>
      <c r="AW41" s="33">
        <f t="shared" si="10"/>
        <v>65.714285714285708</v>
      </c>
      <c r="AX41" s="94">
        <f t="shared" si="11"/>
        <v>-12.410714285714292</v>
      </c>
    </row>
    <row r="42" spans="1:50" x14ac:dyDescent="0.2">
      <c r="A42" s="74" t="s">
        <v>314</v>
      </c>
      <c r="B42" s="75" t="s">
        <v>315</v>
      </c>
      <c r="C42" s="76" t="s">
        <v>284</v>
      </c>
      <c r="D42" s="74" t="s">
        <v>316</v>
      </c>
      <c r="E42" s="74" t="s">
        <v>283</v>
      </c>
      <c r="F42" s="21" t="s">
        <v>284</v>
      </c>
      <c r="G42" s="74" t="s">
        <v>284</v>
      </c>
      <c r="H42" s="74" t="s">
        <v>285</v>
      </c>
      <c r="I42" s="74" t="s">
        <v>286</v>
      </c>
      <c r="J42" s="21" t="str">
        <f>VLOOKUP(E42, 'RHA A to F by CCA'!A:B, 2,0)</f>
        <v>Area F</v>
      </c>
      <c r="K42" s="74" t="s">
        <v>123</v>
      </c>
      <c r="L42" s="74" t="s">
        <v>287</v>
      </c>
      <c r="M42" s="74">
        <f t="shared" si="0"/>
        <v>67</v>
      </c>
      <c r="N42" s="74">
        <f t="shared" si="0"/>
        <v>44</v>
      </c>
      <c r="O42" s="33">
        <f t="shared" si="1"/>
        <v>65.671641791044777</v>
      </c>
      <c r="P42" s="74">
        <v>4</v>
      </c>
      <c r="Q42" s="74">
        <v>4</v>
      </c>
      <c r="R42" s="33">
        <f t="shared" si="2"/>
        <v>100</v>
      </c>
      <c r="S42" s="74">
        <v>2</v>
      </c>
      <c r="T42" s="74">
        <v>0</v>
      </c>
      <c r="U42" s="33">
        <f t="shared" si="3"/>
        <v>0</v>
      </c>
      <c r="V42" s="74">
        <v>0</v>
      </c>
      <c r="W42" s="74">
        <v>0</v>
      </c>
      <c r="X42" s="33" t="e">
        <f t="shared" si="4"/>
        <v>#DIV/0!</v>
      </c>
      <c r="Y42" s="74">
        <v>27</v>
      </c>
      <c r="Z42" s="74">
        <v>13</v>
      </c>
      <c r="AA42" s="33">
        <f t="shared" si="5"/>
        <v>48.148148148148145</v>
      </c>
      <c r="AB42" s="74">
        <v>16</v>
      </c>
      <c r="AC42" s="74">
        <v>16</v>
      </c>
      <c r="AD42" s="33">
        <f t="shared" si="6"/>
        <v>100</v>
      </c>
      <c r="AE42" s="74">
        <v>18</v>
      </c>
      <c r="AF42" s="74">
        <v>11</v>
      </c>
      <c r="AG42" s="33">
        <f t="shared" si="7"/>
        <v>61.111111111111114</v>
      </c>
      <c r="AH42" s="74">
        <v>0</v>
      </c>
      <c r="AI42" s="74">
        <v>0</v>
      </c>
      <c r="AJ42" s="74" t="s">
        <v>126</v>
      </c>
      <c r="AK42" s="74" t="s">
        <v>127</v>
      </c>
      <c r="AL42" s="74">
        <v>52</v>
      </c>
      <c r="AM42" s="77">
        <v>44622.399097222224</v>
      </c>
      <c r="AN42" s="77" t="s">
        <v>288</v>
      </c>
      <c r="AO42" s="74">
        <v>388</v>
      </c>
      <c r="AP42" s="21" t="s">
        <v>717</v>
      </c>
      <c r="AQ42" s="92" t="str">
        <f t="shared" si="8"/>
        <v>Merlin Park Community Nursing Unit 5&amp;6, Galway</v>
      </c>
      <c r="AR42" s="93" t="str">
        <f t="shared" si="9"/>
        <v>Galway</v>
      </c>
      <c r="AS42" s="93" t="s">
        <v>78</v>
      </c>
      <c r="AT42" s="93" t="s">
        <v>78</v>
      </c>
      <c r="AU42" s="93" t="s">
        <v>78</v>
      </c>
      <c r="AV42" s="93" t="s">
        <v>78</v>
      </c>
      <c r="AW42" s="33">
        <f t="shared" si="10"/>
        <v>65.671641791044777</v>
      </c>
      <c r="AX42" s="94" t="s">
        <v>78</v>
      </c>
    </row>
    <row r="43" spans="1:50" x14ac:dyDescent="0.2">
      <c r="A43" s="74" t="s">
        <v>317</v>
      </c>
      <c r="B43" s="75" t="s">
        <v>318</v>
      </c>
      <c r="C43" s="76" t="s">
        <v>319</v>
      </c>
      <c r="D43" s="74" t="s">
        <v>320</v>
      </c>
      <c r="E43" s="74" t="s">
        <v>321</v>
      </c>
      <c r="F43" s="21" t="s">
        <v>322</v>
      </c>
      <c r="G43" s="74" t="s">
        <v>322</v>
      </c>
      <c r="H43" s="74" t="s">
        <v>285</v>
      </c>
      <c r="I43" s="74" t="s">
        <v>286</v>
      </c>
      <c r="J43" s="21" t="str">
        <f>VLOOKUP(E43, 'RHA A to F by CCA'!A:B, 2,0)</f>
        <v>Area F</v>
      </c>
      <c r="K43" s="74" t="s">
        <v>123</v>
      </c>
      <c r="L43" s="74" t="s">
        <v>287</v>
      </c>
      <c r="M43" s="74">
        <f t="shared" si="0"/>
        <v>36</v>
      </c>
      <c r="N43" s="74">
        <f t="shared" si="0"/>
        <v>23</v>
      </c>
      <c r="O43" s="33">
        <f t="shared" si="1"/>
        <v>63.888888888888886</v>
      </c>
      <c r="P43" s="74">
        <v>1</v>
      </c>
      <c r="Q43" s="74">
        <v>1</v>
      </c>
      <c r="R43" s="33">
        <f t="shared" si="2"/>
        <v>100</v>
      </c>
      <c r="S43" s="74">
        <v>0</v>
      </c>
      <c r="T43" s="74">
        <v>0</v>
      </c>
      <c r="U43" s="33" t="e">
        <f t="shared" si="3"/>
        <v>#DIV/0!</v>
      </c>
      <c r="V43" s="74">
        <v>0</v>
      </c>
      <c r="W43" s="74">
        <v>0</v>
      </c>
      <c r="X43" s="33" t="e">
        <f t="shared" si="4"/>
        <v>#DIV/0!</v>
      </c>
      <c r="Y43" s="74">
        <v>12</v>
      </c>
      <c r="Z43" s="74">
        <v>12</v>
      </c>
      <c r="AA43" s="33">
        <f t="shared" si="5"/>
        <v>100</v>
      </c>
      <c r="AB43" s="74">
        <v>5</v>
      </c>
      <c r="AC43" s="74">
        <v>3</v>
      </c>
      <c r="AD43" s="33">
        <f t="shared" si="6"/>
        <v>60</v>
      </c>
      <c r="AE43" s="74">
        <v>18</v>
      </c>
      <c r="AF43" s="74">
        <v>7</v>
      </c>
      <c r="AG43" s="33">
        <f t="shared" si="7"/>
        <v>38.888888888888893</v>
      </c>
      <c r="AH43" s="74">
        <v>6</v>
      </c>
      <c r="AI43" s="74">
        <v>0</v>
      </c>
      <c r="AJ43" s="74" t="s">
        <v>126</v>
      </c>
      <c r="AK43" s="74" t="s">
        <v>127</v>
      </c>
      <c r="AL43" s="74">
        <v>22</v>
      </c>
      <c r="AM43" s="77">
        <v>44622.442384259259</v>
      </c>
      <c r="AN43" s="77" t="s">
        <v>288</v>
      </c>
      <c r="AO43" s="74">
        <v>400</v>
      </c>
      <c r="AP43" s="21" t="s">
        <v>717</v>
      </c>
      <c r="AQ43" s="92" t="str">
        <f t="shared" si="8"/>
        <v>Aras Mhathair Phoil, Knockroe</v>
      </c>
      <c r="AR43" s="93" t="str">
        <f t="shared" si="9"/>
        <v>Roscommon</v>
      </c>
      <c r="AS43" s="93" t="s">
        <v>1373</v>
      </c>
      <c r="AT43" s="93">
        <v>41</v>
      </c>
      <c r="AU43" s="93">
        <v>30</v>
      </c>
      <c r="AV43" s="94">
        <v>73.170731707317074</v>
      </c>
      <c r="AW43" s="33">
        <f t="shared" si="10"/>
        <v>63.888888888888886</v>
      </c>
      <c r="AX43" s="94">
        <f t="shared" si="11"/>
        <v>-9.2818428184281885</v>
      </c>
    </row>
    <row r="44" spans="1:50" x14ac:dyDescent="0.2">
      <c r="A44" s="74" t="s">
        <v>323</v>
      </c>
      <c r="B44" s="75" t="s">
        <v>324</v>
      </c>
      <c r="C44" s="76" t="s">
        <v>325</v>
      </c>
      <c r="D44" s="74" t="s">
        <v>326</v>
      </c>
      <c r="E44" s="74" t="s">
        <v>283</v>
      </c>
      <c r="F44" s="21" t="s">
        <v>284</v>
      </c>
      <c r="G44" s="74" t="s">
        <v>284</v>
      </c>
      <c r="H44" s="74" t="s">
        <v>285</v>
      </c>
      <c r="I44" s="74" t="s">
        <v>286</v>
      </c>
      <c r="J44" s="21" t="str">
        <f>VLOOKUP(E44, 'RHA A to F by CCA'!A:B, 2,0)</f>
        <v>Area F</v>
      </c>
      <c r="K44" s="74" t="s">
        <v>123</v>
      </c>
      <c r="L44" s="74" t="s">
        <v>287</v>
      </c>
      <c r="M44" s="74">
        <f t="shared" si="0"/>
        <v>50</v>
      </c>
      <c r="N44" s="74">
        <f t="shared" si="0"/>
        <v>31</v>
      </c>
      <c r="O44" s="33">
        <f t="shared" si="1"/>
        <v>62</v>
      </c>
      <c r="P44" s="74">
        <v>3</v>
      </c>
      <c r="Q44" s="74">
        <v>3</v>
      </c>
      <c r="R44" s="33">
        <f t="shared" si="2"/>
        <v>100</v>
      </c>
      <c r="S44" s="74">
        <v>1</v>
      </c>
      <c r="T44" s="74">
        <v>1</v>
      </c>
      <c r="U44" s="33">
        <f t="shared" si="3"/>
        <v>100</v>
      </c>
      <c r="V44" s="74">
        <v>3</v>
      </c>
      <c r="W44" s="74">
        <v>3</v>
      </c>
      <c r="X44" s="33">
        <f t="shared" si="4"/>
        <v>100</v>
      </c>
      <c r="Y44" s="74">
        <v>17</v>
      </c>
      <c r="Z44" s="74">
        <v>10</v>
      </c>
      <c r="AA44" s="33">
        <f t="shared" si="5"/>
        <v>58.82352941176471</v>
      </c>
      <c r="AB44" s="74">
        <v>5</v>
      </c>
      <c r="AC44" s="74">
        <v>5</v>
      </c>
      <c r="AD44" s="33">
        <f t="shared" si="6"/>
        <v>100</v>
      </c>
      <c r="AE44" s="74">
        <v>21</v>
      </c>
      <c r="AF44" s="74">
        <v>9</v>
      </c>
      <c r="AG44" s="33">
        <f t="shared" si="7"/>
        <v>42.857142857142854</v>
      </c>
      <c r="AH44" s="74">
        <v>1</v>
      </c>
      <c r="AI44" s="74">
        <v>0</v>
      </c>
      <c r="AJ44" s="74" t="s">
        <v>126</v>
      </c>
      <c r="AK44" s="74" t="s">
        <v>127</v>
      </c>
      <c r="AL44" s="74">
        <v>25</v>
      </c>
      <c r="AM44" s="77">
        <v>44622.39607638889</v>
      </c>
      <c r="AN44" s="77" t="s">
        <v>288</v>
      </c>
      <c r="AO44" s="74">
        <v>387</v>
      </c>
      <c r="AP44" s="21" t="s">
        <v>717</v>
      </c>
      <c r="AQ44" s="92" t="str">
        <f t="shared" si="8"/>
        <v>Ballinasloe Community Nursing Unit, Creagh Road</v>
      </c>
      <c r="AR44" s="93" t="str">
        <f t="shared" si="9"/>
        <v>Galway</v>
      </c>
      <c r="AS44" s="93" t="s">
        <v>78</v>
      </c>
      <c r="AT44" s="93" t="s">
        <v>78</v>
      </c>
      <c r="AU44" s="93" t="s">
        <v>78</v>
      </c>
      <c r="AV44" s="93" t="s">
        <v>78</v>
      </c>
      <c r="AW44" s="33">
        <f t="shared" si="10"/>
        <v>62</v>
      </c>
      <c r="AX44" s="94" t="s">
        <v>78</v>
      </c>
    </row>
    <row r="45" spans="1:50" x14ac:dyDescent="0.2">
      <c r="A45" s="74" t="s">
        <v>327</v>
      </c>
      <c r="B45" s="75" t="s">
        <v>328</v>
      </c>
      <c r="C45" s="76" t="s">
        <v>329</v>
      </c>
      <c r="D45" s="74" t="s">
        <v>330</v>
      </c>
      <c r="E45" s="74" t="s">
        <v>296</v>
      </c>
      <c r="F45" s="21" t="s">
        <v>297</v>
      </c>
      <c r="G45" s="74" t="s">
        <v>297</v>
      </c>
      <c r="H45" s="74" t="s">
        <v>285</v>
      </c>
      <c r="I45" s="74" t="s">
        <v>286</v>
      </c>
      <c r="J45" s="21" t="str">
        <f>VLOOKUP(E45, 'RHA A to F by CCA'!A:B, 2,0)</f>
        <v>Area F</v>
      </c>
      <c r="K45" s="74" t="s">
        <v>123</v>
      </c>
      <c r="L45" s="74" t="s">
        <v>287</v>
      </c>
      <c r="M45" s="74">
        <f t="shared" si="0"/>
        <v>75</v>
      </c>
      <c r="N45" s="74">
        <f t="shared" si="0"/>
        <v>44</v>
      </c>
      <c r="O45" s="33">
        <f t="shared" si="1"/>
        <v>58.666666666666664</v>
      </c>
      <c r="P45" s="74">
        <v>3</v>
      </c>
      <c r="Q45" s="74">
        <v>3</v>
      </c>
      <c r="R45" s="33">
        <f t="shared" si="2"/>
        <v>100</v>
      </c>
      <c r="S45" s="74">
        <v>1</v>
      </c>
      <c r="T45" s="74">
        <v>0</v>
      </c>
      <c r="U45" s="33">
        <f t="shared" si="3"/>
        <v>0</v>
      </c>
      <c r="V45" s="74">
        <v>0</v>
      </c>
      <c r="W45" s="74">
        <v>0</v>
      </c>
      <c r="X45" s="33" t="e">
        <f t="shared" si="4"/>
        <v>#DIV/0!</v>
      </c>
      <c r="Y45" s="74">
        <v>34</v>
      </c>
      <c r="Z45" s="74">
        <v>16</v>
      </c>
      <c r="AA45" s="33">
        <f t="shared" si="5"/>
        <v>47.058823529411761</v>
      </c>
      <c r="AB45" s="74">
        <v>4</v>
      </c>
      <c r="AC45" s="74">
        <v>4</v>
      </c>
      <c r="AD45" s="33">
        <f t="shared" si="6"/>
        <v>100</v>
      </c>
      <c r="AE45" s="74">
        <v>33</v>
      </c>
      <c r="AF45" s="74">
        <v>21</v>
      </c>
      <c r="AG45" s="33">
        <f t="shared" si="7"/>
        <v>63.636363636363633</v>
      </c>
      <c r="AH45" s="74">
        <v>2</v>
      </c>
      <c r="AI45" s="74">
        <v>0</v>
      </c>
      <c r="AJ45" s="74" t="s">
        <v>126</v>
      </c>
      <c r="AK45" s="74" t="s">
        <v>127</v>
      </c>
      <c r="AL45" s="74">
        <v>46</v>
      </c>
      <c r="AM45" s="77">
        <v>44629.23333333333</v>
      </c>
      <c r="AN45" s="77">
        <v>44501</v>
      </c>
      <c r="AO45" s="74">
        <v>472</v>
      </c>
      <c r="AP45" s="21" t="s">
        <v>717</v>
      </c>
      <c r="AQ45" s="92" t="str">
        <f t="shared" si="8"/>
        <v>Áras Deirbhle Community Nursing Unit, Belmullet Community Hospital</v>
      </c>
      <c r="AR45" s="93" t="str">
        <f t="shared" si="9"/>
        <v>Mayo</v>
      </c>
      <c r="AS45" s="93" t="s">
        <v>1373</v>
      </c>
      <c r="AT45" s="93">
        <v>83</v>
      </c>
      <c r="AU45" s="93">
        <v>67</v>
      </c>
      <c r="AV45" s="94">
        <v>80.722891566265062</v>
      </c>
      <c r="AW45" s="33">
        <f t="shared" si="10"/>
        <v>58.666666666666664</v>
      </c>
      <c r="AX45" s="94">
        <f t="shared" si="11"/>
        <v>-22.056224899598398</v>
      </c>
    </row>
    <row r="46" spans="1:50" x14ac:dyDescent="0.2">
      <c r="A46" s="74" t="s">
        <v>331</v>
      </c>
      <c r="B46" s="75" t="s">
        <v>332</v>
      </c>
      <c r="C46" s="76" t="s">
        <v>333</v>
      </c>
      <c r="D46" s="74" t="s">
        <v>334</v>
      </c>
      <c r="E46" s="74" t="s">
        <v>283</v>
      </c>
      <c r="F46" s="21" t="s">
        <v>284</v>
      </c>
      <c r="G46" s="74" t="s">
        <v>284</v>
      </c>
      <c r="H46" s="74" t="s">
        <v>285</v>
      </c>
      <c r="I46" s="74" t="s">
        <v>286</v>
      </c>
      <c r="J46" s="21" t="str">
        <f>VLOOKUP(E46, 'RHA A to F by CCA'!A:B, 2,0)</f>
        <v>Area F</v>
      </c>
      <c r="K46" s="74" t="s">
        <v>123</v>
      </c>
      <c r="L46" s="74" t="s">
        <v>287</v>
      </c>
      <c r="M46" s="74">
        <f t="shared" si="0"/>
        <v>29</v>
      </c>
      <c r="N46" s="74">
        <f t="shared" si="0"/>
        <v>16</v>
      </c>
      <c r="O46" s="33">
        <f t="shared" si="1"/>
        <v>55.172413793103445</v>
      </c>
      <c r="P46" s="74">
        <v>5</v>
      </c>
      <c r="Q46" s="74">
        <v>5</v>
      </c>
      <c r="R46" s="33">
        <f t="shared" si="2"/>
        <v>100</v>
      </c>
      <c r="S46" s="74">
        <v>0</v>
      </c>
      <c r="T46" s="74">
        <v>0</v>
      </c>
      <c r="U46" s="33" t="e">
        <f t="shared" si="3"/>
        <v>#DIV/0!</v>
      </c>
      <c r="V46" s="74">
        <v>0</v>
      </c>
      <c r="W46" s="74">
        <v>0</v>
      </c>
      <c r="X46" s="33" t="e">
        <f t="shared" si="4"/>
        <v>#DIV/0!</v>
      </c>
      <c r="Y46" s="74">
        <v>8</v>
      </c>
      <c r="Z46" s="74">
        <v>4</v>
      </c>
      <c r="AA46" s="33">
        <f t="shared" si="5"/>
        <v>50</v>
      </c>
      <c r="AB46" s="74">
        <v>3</v>
      </c>
      <c r="AC46" s="74">
        <v>2</v>
      </c>
      <c r="AD46" s="33">
        <f t="shared" si="6"/>
        <v>66.666666666666657</v>
      </c>
      <c r="AE46" s="74">
        <v>13</v>
      </c>
      <c r="AF46" s="74">
        <v>5</v>
      </c>
      <c r="AG46" s="33">
        <f t="shared" si="7"/>
        <v>38.461538461538467</v>
      </c>
      <c r="AH46" s="74">
        <v>1</v>
      </c>
      <c r="AI46" s="74">
        <v>0</v>
      </c>
      <c r="AJ46" s="74" t="s">
        <v>126</v>
      </c>
      <c r="AK46" s="74" t="s">
        <v>127</v>
      </c>
      <c r="AL46" s="74">
        <v>24</v>
      </c>
      <c r="AM46" s="77">
        <v>44622.388854166667</v>
      </c>
      <c r="AN46" s="77" t="s">
        <v>288</v>
      </c>
      <c r="AO46" s="74">
        <v>385</v>
      </c>
      <c r="AP46" s="21" t="s">
        <v>717</v>
      </c>
      <c r="AQ46" s="92" t="str">
        <f t="shared" si="8"/>
        <v>St Anne's Community Nursing Unit, Westport Road</v>
      </c>
      <c r="AR46" s="93" t="str">
        <f t="shared" si="9"/>
        <v>Galway</v>
      </c>
      <c r="AS46" s="93" t="s">
        <v>1373</v>
      </c>
      <c r="AT46" s="93">
        <v>47</v>
      </c>
      <c r="AU46" s="93">
        <v>18</v>
      </c>
      <c r="AV46" s="94">
        <v>38.297872340425535</v>
      </c>
      <c r="AW46" s="33">
        <f t="shared" si="10"/>
        <v>55.172413793103445</v>
      </c>
      <c r="AX46" s="94">
        <f t="shared" si="11"/>
        <v>16.87454145267791</v>
      </c>
    </row>
    <row r="47" spans="1:50" x14ac:dyDescent="0.2">
      <c r="A47" s="74" t="s">
        <v>335</v>
      </c>
      <c r="B47" s="75" t="s">
        <v>336</v>
      </c>
      <c r="C47" s="76" t="s">
        <v>337</v>
      </c>
      <c r="D47" s="74" t="s">
        <v>338</v>
      </c>
      <c r="E47" s="74" t="s">
        <v>321</v>
      </c>
      <c r="F47" s="21" t="s">
        <v>322</v>
      </c>
      <c r="G47" s="74" t="s">
        <v>322</v>
      </c>
      <c r="H47" s="74" t="s">
        <v>285</v>
      </c>
      <c r="I47" s="74" t="s">
        <v>286</v>
      </c>
      <c r="J47" s="21" t="str">
        <f>VLOOKUP(E47, 'RHA A to F by CCA'!A:B, 2,0)</f>
        <v>Area F</v>
      </c>
      <c r="K47" s="74" t="s">
        <v>123</v>
      </c>
      <c r="L47" s="74" t="s">
        <v>287</v>
      </c>
      <c r="M47" s="74">
        <f t="shared" si="0"/>
        <v>154</v>
      </c>
      <c r="N47" s="74">
        <f t="shared" si="0"/>
        <v>81</v>
      </c>
      <c r="O47" s="33">
        <f t="shared" si="1"/>
        <v>52.597402597402599</v>
      </c>
      <c r="P47" s="74">
        <v>10</v>
      </c>
      <c r="Q47" s="74">
        <v>10</v>
      </c>
      <c r="R47" s="33">
        <f t="shared" si="2"/>
        <v>100</v>
      </c>
      <c r="S47" s="74">
        <v>0</v>
      </c>
      <c r="T47" s="74">
        <v>0</v>
      </c>
      <c r="U47" s="33" t="e">
        <f t="shared" si="3"/>
        <v>#DIV/0!</v>
      </c>
      <c r="V47" s="74">
        <v>9</v>
      </c>
      <c r="W47" s="74">
        <v>9</v>
      </c>
      <c r="X47" s="33">
        <f t="shared" si="4"/>
        <v>100</v>
      </c>
      <c r="Y47" s="74">
        <v>50</v>
      </c>
      <c r="Z47" s="74">
        <v>17</v>
      </c>
      <c r="AA47" s="33">
        <f t="shared" si="5"/>
        <v>34</v>
      </c>
      <c r="AB47" s="74">
        <v>17</v>
      </c>
      <c r="AC47" s="74">
        <v>4</v>
      </c>
      <c r="AD47" s="33">
        <f t="shared" si="6"/>
        <v>23.52941176470588</v>
      </c>
      <c r="AE47" s="74">
        <v>68</v>
      </c>
      <c r="AF47" s="74">
        <v>41</v>
      </c>
      <c r="AG47" s="33">
        <f t="shared" si="7"/>
        <v>60.294117647058819</v>
      </c>
      <c r="AH47" s="74">
        <v>1</v>
      </c>
      <c r="AI47" s="74">
        <v>0</v>
      </c>
      <c r="AJ47" s="74" t="s">
        <v>126</v>
      </c>
      <c r="AK47" s="74" t="s">
        <v>127</v>
      </c>
      <c r="AL47" s="74">
        <v>95</v>
      </c>
      <c r="AM47" s="77">
        <v>44622.447997685187</v>
      </c>
      <c r="AN47" s="77" t="s">
        <v>288</v>
      </c>
      <c r="AO47" s="74">
        <v>402</v>
      </c>
      <c r="AP47" s="21" t="s">
        <v>717</v>
      </c>
      <c r="AQ47" s="92" t="str">
        <f t="shared" si="8"/>
        <v>Sacred Heart Hospital &amp; Care Home, Golf Links Road</v>
      </c>
      <c r="AR47" s="93" t="str">
        <f t="shared" si="9"/>
        <v>Roscommon</v>
      </c>
      <c r="AS47" s="93" t="s">
        <v>1373</v>
      </c>
      <c r="AT47" s="93">
        <v>141</v>
      </c>
      <c r="AU47" s="93">
        <v>91</v>
      </c>
      <c r="AV47" s="94">
        <v>64.539007092198588</v>
      </c>
      <c r="AW47" s="33">
        <f t="shared" si="10"/>
        <v>52.597402597402599</v>
      </c>
      <c r="AX47" s="94">
        <f t="shared" si="11"/>
        <v>-11.941604494795989</v>
      </c>
    </row>
    <row r="48" spans="1:50" x14ac:dyDescent="0.2">
      <c r="A48" s="74" t="s">
        <v>339</v>
      </c>
      <c r="B48" s="75" t="s">
        <v>340</v>
      </c>
      <c r="C48" s="76" t="s">
        <v>333</v>
      </c>
      <c r="D48" s="74" t="s">
        <v>341</v>
      </c>
      <c r="E48" s="74" t="s">
        <v>296</v>
      </c>
      <c r="F48" s="21" t="s">
        <v>297</v>
      </c>
      <c r="G48" s="74" t="s">
        <v>297</v>
      </c>
      <c r="H48" s="74" t="s">
        <v>285</v>
      </c>
      <c r="I48" s="74" t="s">
        <v>286</v>
      </c>
      <c r="J48" s="21" t="str">
        <f>VLOOKUP(E48, 'RHA A to F by CCA'!A:B, 2,0)</f>
        <v>Area F</v>
      </c>
      <c r="K48" s="74" t="s">
        <v>123</v>
      </c>
      <c r="L48" s="74" t="s">
        <v>287</v>
      </c>
      <c r="M48" s="74">
        <f t="shared" si="0"/>
        <v>48</v>
      </c>
      <c r="N48" s="74">
        <f t="shared" si="0"/>
        <v>25</v>
      </c>
      <c r="O48" s="33">
        <f t="shared" si="1"/>
        <v>52.083333333333336</v>
      </c>
      <c r="P48" s="74">
        <v>4</v>
      </c>
      <c r="Q48" s="74">
        <v>4</v>
      </c>
      <c r="R48" s="33">
        <f t="shared" si="2"/>
        <v>100</v>
      </c>
      <c r="S48" s="74">
        <v>0</v>
      </c>
      <c r="T48" s="74">
        <v>0</v>
      </c>
      <c r="U48" s="33" t="e">
        <f t="shared" si="3"/>
        <v>#DIV/0!</v>
      </c>
      <c r="V48" s="74">
        <v>1</v>
      </c>
      <c r="W48" s="74">
        <v>1</v>
      </c>
      <c r="X48" s="33">
        <f t="shared" si="4"/>
        <v>100</v>
      </c>
      <c r="Y48" s="74">
        <v>31</v>
      </c>
      <c r="Z48" s="74">
        <v>8</v>
      </c>
      <c r="AA48" s="33">
        <f t="shared" si="5"/>
        <v>25.806451612903224</v>
      </c>
      <c r="AB48" s="74">
        <v>8</v>
      </c>
      <c r="AC48" s="74">
        <v>8</v>
      </c>
      <c r="AD48" s="33">
        <f t="shared" si="6"/>
        <v>100</v>
      </c>
      <c r="AE48" s="74">
        <v>4</v>
      </c>
      <c r="AF48" s="74">
        <v>4</v>
      </c>
      <c r="AG48" s="33">
        <f t="shared" si="7"/>
        <v>100</v>
      </c>
      <c r="AH48" s="74">
        <v>1</v>
      </c>
      <c r="AI48" s="74">
        <v>0</v>
      </c>
      <c r="AJ48" s="74" t="s">
        <v>126</v>
      </c>
      <c r="AK48" s="74" t="s">
        <v>157</v>
      </c>
      <c r="AL48" s="74">
        <v>22</v>
      </c>
      <c r="AM48" s="77">
        <v>44622.439236111109</v>
      </c>
      <c r="AN48" s="77" t="s">
        <v>288</v>
      </c>
      <c r="AO48" s="74">
        <v>399</v>
      </c>
      <c r="AP48" s="21" t="s">
        <v>717</v>
      </c>
      <c r="AQ48" s="92" t="str">
        <f t="shared" si="8"/>
        <v>An Coillín, Westport Road</v>
      </c>
      <c r="AR48" s="93" t="str">
        <f t="shared" si="9"/>
        <v>Mayo</v>
      </c>
      <c r="AS48" s="93" t="s">
        <v>1373</v>
      </c>
      <c r="AT48" s="93">
        <v>50</v>
      </c>
      <c r="AU48" s="93">
        <v>36</v>
      </c>
      <c r="AV48" s="94">
        <v>72</v>
      </c>
      <c r="AW48" s="33">
        <f t="shared" si="10"/>
        <v>52.083333333333336</v>
      </c>
      <c r="AX48" s="94">
        <f t="shared" si="11"/>
        <v>-19.916666666666664</v>
      </c>
    </row>
    <row r="49" spans="1:50" x14ac:dyDescent="0.2">
      <c r="A49" s="74" t="s">
        <v>342</v>
      </c>
      <c r="B49" s="75" t="s">
        <v>343</v>
      </c>
      <c r="C49" s="76" t="s">
        <v>343</v>
      </c>
      <c r="D49" s="74" t="s">
        <v>344</v>
      </c>
      <c r="E49" s="74" t="s">
        <v>296</v>
      </c>
      <c r="F49" s="21" t="s">
        <v>297</v>
      </c>
      <c r="G49" s="74" t="s">
        <v>297</v>
      </c>
      <c r="H49" s="74" t="s">
        <v>285</v>
      </c>
      <c r="I49" s="74" t="s">
        <v>286</v>
      </c>
      <c r="J49" s="21" t="str">
        <f>VLOOKUP(E49, 'RHA A to F by CCA'!A:B, 2,0)</f>
        <v>Area F</v>
      </c>
      <c r="K49" s="74" t="s">
        <v>123</v>
      </c>
      <c r="L49" s="74" t="s">
        <v>287</v>
      </c>
      <c r="M49" s="74">
        <f t="shared" si="0"/>
        <v>43</v>
      </c>
      <c r="N49" s="74">
        <f t="shared" si="0"/>
        <v>22</v>
      </c>
      <c r="O49" s="33">
        <f t="shared" si="1"/>
        <v>51.162790697674424</v>
      </c>
      <c r="P49" s="74">
        <v>3</v>
      </c>
      <c r="Q49" s="74">
        <v>3</v>
      </c>
      <c r="R49" s="33">
        <f t="shared" si="2"/>
        <v>100</v>
      </c>
      <c r="S49" s="74">
        <v>0</v>
      </c>
      <c r="T49" s="74">
        <v>0</v>
      </c>
      <c r="U49" s="33" t="e">
        <f t="shared" si="3"/>
        <v>#DIV/0!</v>
      </c>
      <c r="V49" s="74">
        <v>4</v>
      </c>
      <c r="W49" s="74">
        <v>4</v>
      </c>
      <c r="X49" s="33">
        <f t="shared" si="4"/>
        <v>100</v>
      </c>
      <c r="Y49" s="74">
        <v>28</v>
      </c>
      <c r="Z49" s="74">
        <v>10</v>
      </c>
      <c r="AA49" s="33">
        <f t="shared" si="5"/>
        <v>35.714285714285715</v>
      </c>
      <c r="AB49" s="74">
        <v>4</v>
      </c>
      <c r="AC49" s="74">
        <v>4</v>
      </c>
      <c r="AD49" s="33">
        <f t="shared" si="6"/>
        <v>100</v>
      </c>
      <c r="AE49" s="74">
        <v>4</v>
      </c>
      <c r="AF49" s="74">
        <v>1</v>
      </c>
      <c r="AG49" s="33">
        <f t="shared" si="7"/>
        <v>25</v>
      </c>
      <c r="AH49" s="74">
        <v>0</v>
      </c>
      <c r="AI49" s="74">
        <v>0</v>
      </c>
      <c r="AJ49" s="74" t="s">
        <v>126</v>
      </c>
      <c r="AK49" s="74" t="s">
        <v>157</v>
      </c>
      <c r="AL49" s="74">
        <v>7</v>
      </c>
      <c r="AM49" s="77">
        <v>44622.435717592591</v>
      </c>
      <c r="AN49" s="77" t="s">
        <v>288</v>
      </c>
      <c r="AO49" s="74">
        <v>398</v>
      </c>
      <c r="AP49" s="21" t="s">
        <v>717</v>
      </c>
      <c r="AQ49" s="92" t="str">
        <f t="shared" si="8"/>
        <v>Teach Aisling, Teach Aisling</v>
      </c>
      <c r="AR49" s="93" t="str">
        <f t="shared" si="9"/>
        <v>Mayo</v>
      </c>
      <c r="AS49" s="93" t="s">
        <v>1373</v>
      </c>
      <c r="AT49" s="93">
        <v>40</v>
      </c>
      <c r="AU49" s="93">
        <v>7</v>
      </c>
      <c r="AV49" s="94">
        <v>17.5</v>
      </c>
      <c r="AW49" s="33">
        <f t="shared" si="10"/>
        <v>51.162790697674424</v>
      </c>
      <c r="AX49" s="94">
        <f t="shared" si="11"/>
        <v>33.662790697674424</v>
      </c>
    </row>
    <row r="50" spans="1:50" x14ac:dyDescent="0.2">
      <c r="A50" s="74" t="s">
        <v>345</v>
      </c>
      <c r="B50" s="75" t="s">
        <v>346</v>
      </c>
      <c r="C50" s="76" t="s">
        <v>347</v>
      </c>
      <c r="D50" s="74" t="s">
        <v>348</v>
      </c>
      <c r="E50" s="74" t="s">
        <v>321</v>
      </c>
      <c r="F50" s="21" t="s">
        <v>322</v>
      </c>
      <c r="G50" s="74" t="s">
        <v>322</v>
      </c>
      <c r="H50" s="74" t="s">
        <v>285</v>
      </c>
      <c r="I50" s="74" t="s">
        <v>286</v>
      </c>
      <c r="J50" s="21" t="str">
        <f>VLOOKUP(E50, 'RHA A to F by CCA'!A:B, 2,0)</f>
        <v>Area F</v>
      </c>
      <c r="K50" s="74" t="s">
        <v>123</v>
      </c>
      <c r="L50" s="74" t="s">
        <v>287</v>
      </c>
      <c r="M50" s="74">
        <f t="shared" si="0"/>
        <v>47</v>
      </c>
      <c r="N50" s="74">
        <f t="shared" si="0"/>
        <v>24</v>
      </c>
      <c r="O50" s="33">
        <f t="shared" si="1"/>
        <v>51.063829787234042</v>
      </c>
      <c r="P50" s="74">
        <v>4</v>
      </c>
      <c r="Q50" s="74">
        <v>4</v>
      </c>
      <c r="R50" s="33">
        <f t="shared" si="2"/>
        <v>100</v>
      </c>
      <c r="S50" s="74">
        <v>0</v>
      </c>
      <c r="T50" s="74">
        <v>0</v>
      </c>
      <c r="U50" s="33" t="e">
        <f t="shared" si="3"/>
        <v>#DIV/0!</v>
      </c>
      <c r="V50" s="74">
        <v>0</v>
      </c>
      <c r="W50" s="74">
        <v>0</v>
      </c>
      <c r="X50" s="33" t="e">
        <f t="shared" si="4"/>
        <v>#DIV/0!</v>
      </c>
      <c r="Y50" s="74">
        <v>12</v>
      </c>
      <c r="Z50" s="74">
        <v>6</v>
      </c>
      <c r="AA50" s="33">
        <f t="shared" si="5"/>
        <v>50</v>
      </c>
      <c r="AB50" s="74">
        <v>13</v>
      </c>
      <c r="AC50" s="74">
        <v>13</v>
      </c>
      <c r="AD50" s="33">
        <f t="shared" si="6"/>
        <v>100</v>
      </c>
      <c r="AE50" s="74">
        <v>18</v>
      </c>
      <c r="AF50" s="74">
        <v>1</v>
      </c>
      <c r="AG50" s="33">
        <f t="shared" si="7"/>
        <v>5.5555555555555554</v>
      </c>
      <c r="AH50" s="74">
        <v>1</v>
      </c>
      <c r="AI50" s="74">
        <v>0</v>
      </c>
      <c r="AJ50" s="74" t="s">
        <v>126</v>
      </c>
      <c r="AK50" s="74" t="s">
        <v>127</v>
      </c>
      <c r="AL50" s="74">
        <v>30</v>
      </c>
      <c r="AM50" s="77">
        <v>44622.444988425923</v>
      </c>
      <c r="AN50" s="77" t="s">
        <v>288</v>
      </c>
      <c r="AO50" s="74">
        <v>401</v>
      </c>
      <c r="AP50" s="21" t="s">
        <v>717</v>
      </c>
      <c r="AQ50" s="92" t="str">
        <f t="shared" si="8"/>
        <v>Plunkett Community Nursing Unit, Elphin Street</v>
      </c>
      <c r="AR50" s="93" t="str">
        <f t="shared" si="9"/>
        <v>Roscommon</v>
      </c>
      <c r="AS50" s="93" t="s">
        <v>1373</v>
      </c>
      <c r="AT50" s="93">
        <v>55</v>
      </c>
      <c r="AU50" s="93">
        <v>36</v>
      </c>
      <c r="AV50" s="94">
        <v>65.454545454545453</v>
      </c>
      <c r="AW50" s="33">
        <f t="shared" si="10"/>
        <v>51.063829787234042</v>
      </c>
      <c r="AX50" s="94">
        <f t="shared" si="11"/>
        <v>-14.390715667311412</v>
      </c>
    </row>
    <row r="51" spans="1:50" x14ac:dyDescent="0.2">
      <c r="A51" s="74" t="s">
        <v>349</v>
      </c>
      <c r="B51" s="75" t="s">
        <v>350</v>
      </c>
      <c r="C51" s="76" t="s">
        <v>351</v>
      </c>
      <c r="D51" s="74" t="s">
        <v>352</v>
      </c>
      <c r="E51" s="74" t="s">
        <v>283</v>
      </c>
      <c r="F51" s="21" t="s">
        <v>284</v>
      </c>
      <c r="G51" s="74" t="s">
        <v>284</v>
      </c>
      <c r="H51" s="74" t="s">
        <v>285</v>
      </c>
      <c r="I51" s="74" t="s">
        <v>286</v>
      </c>
      <c r="J51" s="21" t="str">
        <f>VLOOKUP(E51, 'RHA A to F by CCA'!A:B, 2,0)</f>
        <v>Area F</v>
      </c>
      <c r="K51" s="74" t="s">
        <v>123</v>
      </c>
      <c r="L51" s="74" t="s">
        <v>287</v>
      </c>
      <c r="M51" s="74">
        <f t="shared" si="0"/>
        <v>54</v>
      </c>
      <c r="N51" s="74">
        <f t="shared" si="0"/>
        <v>24</v>
      </c>
      <c r="O51" s="33">
        <f t="shared" si="1"/>
        <v>44.444444444444443</v>
      </c>
      <c r="P51" s="74">
        <v>4</v>
      </c>
      <c r="Q51" s="74">
        <v>3</v>
      </c>
      <c r="R51" s="33">
        <f t="shared" si="2"/>
        <v>75</v>
      </c>
      <c r="S51" s="74">
        <v>0</v>
      </c>
      <c r="T51" s="74">
        <v>0</v>
      </c>
      <c r="U51" s="33" t="e">
        <f t="shared" si="3"/>
        <v>#DIV/0!</v>
      </c>
      <c r="V51" s="74">
        <v>2</v>
      </c>
      <c r="W51" s="74">
        <v>1</v>
      </c>
      <c r="X51" s="33">
        <f t="shared" si="4"/>
        <v>50</v>
      </c>
      <c r="Y51" s="74">
        <v>12</v>
      </c>
      <c r="Z51" s="74">
        <v>4</v>
      </c>
      <c r="AA51" s="33">
        <f t="shared" si="5"/>
        <v>33.333333333333329</v>
      </c>
      <c r="AB51" s="74">
        <v>33</v>
      </c>
      <c r="AC51" s="74">
        <v>13</v>
      </c>
      <c r="AD51" s="33">
        <f t="shared" si="6"/>
        <v>39.393939393939391</v>
      </c>
      <c r="AE51" s="74">
        <v>3</v>
      </c>
      <c r="AF51" s="74">
        <v>3</v>
      </c>
      <c r="AG51" s="33">
        <f t="shared" si="7"/>
        <v>100</v>
      </c>
      <c r="AH51" s="74">
        <v>0</v>
      </c>
      <c r="AI51" s="74">
        <v>0</v>
      </c>
      <c r="AJ51" s="74" t="s">
        <v>126</v>
      </c>
      <c r="AK51" s="74" t="s">
        <v>127</v>
      </c>
      <c r="AL51" s="74">
        <v>34</v>
      </c>
      <c r="AM51" s="77">
        <v>44629.356249999997</v>
      </c>
      <c r="AN51" s="77">
        <v>44629</v>
      </c>
      <c r="AO51" s="74">
        <v>476</v>
      </c>
      <c r="AP51" s="21" t="s">
        <v>1478</v>
      </c>
      <c r="AQ51" s="92" t="str">
        <f t="shared" si="8"/>
        <v>Âras Mhic Dara Community Nursing Unit, Aras Mhic Dara</v>
      </c>
      <c r="AR51" s="93" t="str">
        <f t="shared" si="9"/>
        <v>Galway</v>
      </c>
      <c r="AS51" s="93" t="s">
        <v>1373</v>
      </c>
      <c r="AT51" s="93">
        <v>58</v>
      </c>
      <c r="AU51" s="93">
        <v>30</v>
      </c>
      <c r="AV51" s="94">
        <v>51.724137931034484</v>
      </c>
      <c r="AW51" s="33">
        <f t="shared" si="10"/>
        <v>44.444444444444443</v>
      </c>
      <c r="AX51" s="94">
        <f t="shared" si="11"/>
        <v>-7.2796934865900411</v>
      </c>
    </row>
    <row r="52" spans="1:50" x14ac:dyDescent="0.2">
      <c r="A52" s="74" t="s">
        <v>353</v>
      </c>
      <c r="B52" s="75" t="s">
        <v>354</v>
      </c>
      <c r="C52" s="76" t="s">
        <v>259</v>
      </c>
      <c r="D52" s="74" t="s">
        <v>355</v>
      </c>
      <c r="E52" s="74" t="s">
        <v>296</v>
      </c>
      <c r="F52" s="21" t="s">
        <v>297</v>
      </c>
      <c r="G52" s="74" t="s">
        <v>297</v>
      </c>
      <c r="H52" s="74" t="s">
        <v>285</v>
      </c>
      <c r="I52" s="74" t="s">
        <v>286</v>
      </c>
      <c r="J52" s="21" t="str">
        <f>VLOOKUP(E52, 'RHA A to F by CCA'!A:B, 2,0)</f>
        <v>Area F</v>
      </c>
      <c r="K52" s="74" t="s">
        <v>123</v>
      </c>
      <c r="L52" s="74" t="s">
        <v>287</v>
      </c>
      <c r="M52" s="74">
        <f t="shared" si="0"/>
        <v>56</v>
      </c>
      <c r="N52" s="74">
        <f t="shared" si="0"/>
        <v>24</v>
      </c>
      <c r="O52" s="33">
        <f t="shared" si="1"/>
        <v>42.857142857142854</v>
      </c>
      <c r="P52" s="74">
        <v>3</v>
      </c>
      <c r="Q52" s="74">
        <v>1</v>
      </c>
      <c r="R52" s="33">
        <f t="shared" si="2"/>
        <v>33.333333333333329</v>
      </c>
      <c r="S52" s="74">
        <v>3</v>
      </c>
      <c r="T52" s="74">
        <v>0</v>
      </c>
      <c r="U52" s="33">
        <f t="shared" si="3"/>
        <v>0</v>
      </c>
      <c r="V52" s="74">
        <v>1</v>
      </c>
      <c r="W52" s="74">
        <v>0</v>
      </c>
      <c r="X52" s="33">
        <f t="shared" si="4"/>
        <v>0</v>
      </c>
      <c r="Y52" s="74">
        <v>20</v>
      </c>
      <c r="Z52" s="74">
        <v>13</v>
      </c>
      <c r="AA52" s="33">
        <f t="shared" si="5"/>
        <v>65</v>
      </c>
      <c r="AB52" s="74">
        <v>9</v>
      </c>
      <c r="AC52" s="74">
        <v>9</v>
      </c>
      <c r="AD52" s="33">
        <f t="shared" si="6"/>
        <v>100</v>
      </c>
      <c r="AE52" s="74">
        <v>20</v>
      </c>
      <c r="AF52" s="74">
        <v>1</v>
      </c>
      <c r="AG52" s="33">
        <f t="shared" si="7"/>
        <v>5</v>
      </c>
      <c r="AH52" s="74">
        <v>1</v>
      </c>
      <c r="AI52" s="74">
        <v>0</v>
      </c>
      <c r="AJ52" s="74" t="s">
        <v>126</v>
      </c>
      <c r="AK52" s="74" t="s">
        <v>127</v>
      </c>
      <c r="AL52" s="74">
        <v>40</v>
      </c>
      <c r="AM52" s="77">
        <v>44622.417638888888</v>
      </c>
      <c r="AN52" s="77" t="s">
        <v>288</v>
      </c>
      <c r="AO52" s="74">
        <v>393</v>
      </c>
      <c r="AP52" s="21" t="s">
        <v>717</v>
      </c>
      <c r="AQ52" s="92" t="str">
        <f t="shared" si="8"/>
        <v>Swinford District Hospital, Dublin Road</v>
      </c>
      <c r="AR52" s="93" t="str">
        <f t="shared" si="9"/>
        <v>Mayo</v>
      </c>
      <c r="AS52" s="93" t="s">
        <v>78</v>
      </c>
      <c r="AT52" s="93" t="s">
        <v>78</v>
      </c>
      <c r="AU52" s="93" t="s">
        <v>78</v>
      </c>
      <c r="AV52" s="93" t="s">
        <v>78</v>
      </c>
      <c r="AW52" s="33">
        <f t="shared" si="10"/>
        <v>42.857142857142854</v>
      </c>
      <c r="AX52" s="94" t="s">
        <v>78</v>
      </c>
    </row>
    <row r="53" spans="1:50" x14ac:dyDescent="0.2">
      <c r="A53" s="74" t="s">
        <v>356</v>
      </c>
      <c r="B53" s="75" t="s">
        <v>357</v>
      </c>
      <c r="C53" s="76" t="s">
        <v>358</v>
      </c>
      <c r="D53" s="74" t="s">
        <v>359</v>
      </c>
      <c r="E53" s="74" t="s">
        <v>296</v>
      </c>
      <c r="F53" s="21" t="s">
        <v>297</v>
      </c>
      <c r="G53" s="74" t="s">
        <v>297</v>
      </c>
      <c r="H53" s="74" t="s">
        <v>285</v>
      </c>
      <c r="I53" s="74" t="s">
        <v>286</v>
      </c>
      <c r="J53" s="21" t="str">
        <f>VLOOKUP(E53, 'RHA A to F by CCA'!A:B, 2,0)</f>
        <v>Area F</v>
      </c>
      <c r="K53" s="74" t="s">
        <v>123</v>
      </c>
      <c r="L53" s="74" t="s">
        <v>287</v>
      </c>
      <c r="M53" s="74">
        <f t="shared" si="0"/>
        <v>30</v>
      </c>
      <c r="N53" s="74">
        <f t="shared" si="0"/>
        <v>11</v>
      </c>
      <c r="O53" s="33">
        <f t="shared" si="1"/>
        <v>36.666666666666664</v>
      </c>
      <c r="P53" s="74">
        <v>2</v>
      </c>
      <c r="Q53" s="74">
        <v>2</v>
      </c>
      <c r="R53" s="33">
        <f t="shared" si="2"/>
        <v>100</v>
      </c>
      <c r="S53" s="74">
        <v>0</v>
      </c>
      <c r="T53" s="74">
        <v>0</v>
      </c>
      <c r="U53" s="33" t="e">
        <f t="shared" si="3"/>
        <v>#DIV/0!</v>
      </c>
      <c r="V53" s="74">
        <v>0</v>
      </c>
      <c r="W53" s="74">
        <v>0</v>
      </c>
      <c r="X53" s="33" t="e">
        <f t="shared" si="4"/>
        <v>#DIV/0!</v>
      </c>
      <c r="Y53" s="74">
        <v>9</v>
      </c>
      <c r="Z53" s="74">
        <v>3</v>
      </c>
      <c r="AA53" s="33">
        <f t="shared" si="5"/>
        <v>33.333333333333329</v>
      </c>
      <c r="AB53" s="74">
        <v>1</v>
      </c>
      <c r="AC53" s="74">
        <v>1</v>
      </c>
      <c r="AD53" s="33">
        <f t="shared" si="6"/>
        <v>100</v>
      </c>
      <c r="AE53" s="74">
        <v>18</v>
      </c>
      <c r="AF53" s="74">
        <v>5</v>
      </c>
      <c r="AG53" s="33">
        <f t="shared" si="7"/>
        <v>27.777777777777779</v>
      </c>
      <c r="AH53" s="74">
        <v>0</v>
      </c>
      <c r="AI53" s="74">
        <v>0</v>
      </c>
      <c r="AJ53" s="74" t="s">
        <v>126</v>
      </c>
      <c r="AK53" s="74" t="s">
        <v>127</v>
      </c>
      <c r="AL53" s="74">
        <v>29</v>
      </c>
      <c r="AM53" s="77">
        <v>44622.421018518522</v>
      </c>
      <c r="AN53" s="77" t="s">
        <v>288</v>
      </c>
      <c r="AO53" s="74">
        <v>394</v>
      </c>
      <c r="AP53" s="21" t="s">
        <v>717</v>
      </c>
      <c r="AQ53" s="92" t="str">
        <f t="shared" si="8"/>
        <v>The Mac Bride Community Nursing Unit, Saint Mary's Crescent</v>
      </c>
      <c r="AR53" s="93" t="str">
        <f t="shared" si="9"/>
        <v>Mayo</v>
      </c>
      <c r="AS53" s="93" t="s">
        <v>1373</v>
      </c>
      <c r="AT53" s="93">
        <v>37</v>
      </c>
      <c r="AU53" s="93">
        <v>10</v>
      </c>
      <c r="AV53" s="94">
        <v>27.027027027027028</v>
      </c>
      <c r="AW53" s="33">
        <f t="shared" si="10"/>
        <v>36.666666666666664</v>
      </c>
      <c r="AX53" s="94">
        <f t="shared" si="11"/>
        <v>9.6396396396396362</v>
      </c>
    </row>
    <row r="54" spans="1:50" x14ac:dyDescent="0.2">
      <c r="A54" s="74" t="s">
        <v>360</v>
      </c>
      <c r="B54" s="75" t="s">
        <v>361</v>
      </c>
      <c r="C54" s="76" t="s">
        <v>362</v>
      </c>
      <c r="D54" s="74" t="s">
        <v>363</v>
      </c>
      <c r="E54" s="74" t="s">
        <v>283</v>
      </c>
      <c r="F54" s="21" t="s">
        <v>284</v>
      </c>
      <c r="G54" s="74" t="s">
        <v>284</v>
      </c>
      <c r="H54" s="74" t="s">
        <v>285</v>
      </c>
      <c r="I54" s="74" t="s">
        <v>286</v>
      </c>
      <c r="J54" s="21" t="str">
        <f>VLOOKUP(E54, 'RHA A to F by CCA'!A:B, 2,0)</f>
        <v>Area F</v>
      </c>
      <c r="K54" s="74" t="s">
        <v>123</v>
      </c>
      <c r="L54" s="74" t="s">
        <v>287</v>
      </c>
      <c r="M54" s="74">
        <f t="shared" si="0"/>
        <v>31</v>
      </c>
      <c r="N54" s="74">
        <f t="shared" si="0"/>
        <v>11</v>
      </c>
      <c r="O54" s="33">
        <f t="shared" si="1"/>
        <v>35.483870967741936</v>
      </c>
      <c r="P54" s="74">
        <v>2</v>
      </c>
      <c r="Q54" s="74">
        <v>0</v>
      </c>
      <c r="R54" s="33">
        <f t="shared" si="2"/>
        <v>0</v>
      </c>
      <c r="S54" s="74">
        <v>1</v>
      </c>
      <c r="T54" s="74">
        <v>0</v>
      </c>
      <c r="U54" s="33">
        <f t="shared" si="3"/>
        <v>0</v>
      </c>
      <c r="V54" s="74">
        <v>3</v>
      </c>
      <c r="W54" s="74">
        <v>3</v>
      </c>
      <c r="X54" s="33">
        <f t="shared" si="4"/>
        <v>100</v>
      </c>
      <c r="Y54" s="74">
        <v>10</v>
      </c>
      <c r="Z54" s="74">
        <v>5</v>
      </c>
      <c r="AA54" s="33">
        <f t="shared" si="5"/>
        <v>50</v>
      </c>
      <c r="AB54" s="74">
        <v>3</v>
      </c>
      <c r="AC54" s="74">
        <v>3</v>
      </c>
      <c r="AD54" s="33">
        <f t="shared" si="6"/>
        <v>100</v>
      </c>
      <c r="AE54" s="74">
        <v>12</v>
      </c>
      <c r="AF54" s="74">
        <v>0</v>
      </c>
      <c r="AG54" s="33">
        <f t="shared" si="7"/>
        <v>0</v>
      </c>
      <c r="AH54" s="74">
        <v>0</v>
      </c>
      <c r="AI54" s="74">
        <v>0</v>
      </c>
      <c r="AJ54" s="74" t="s">
        <v>126</v>
      </c>
      <c r="AK54" s="74" t="s">
        <v>127</v>
      </c>
      <c r="AL54" s="74">
        <v>33</v>
      </c>
      <c r="AM54" s="77">
        <v>44622.385787037034</v>
      </c>
      <c r="AN54" s="77" t="s">
        <v>288</v>
      </c>
      <c r="AO54" s="74">
        <v>384</v>
      </c>
      <c r="AP54" s="21" t="s">
        <v>717</v>
      </c>
      <c r="AQ54" s="92" t="str">
        <f t="shared" si="8"/>
        <v>Clifden District Hospital, Hospital Road</v>
      </c>
      <c r="AR54" s="93" t="str">
        <f t="shared" si="9"/>
        <v>Galway</v>
      </c>
      <c r="AS54" s="93" t="s">
        <v>78</v>
      </c>
      <c r="AT54" s="93" t="s">
        <v>78</v>
      </c>
      <c r="AU54" s="93" t="s">
        <v>78</v>
      </c>
      <c r="AV54" s="93" t="s">
        <v>78</v>
      </c>
      <c r="AW54" s="33">
        <f t="shared" si="10"/>
        <v>35.483870967741936</v>
      </c>
      <c r="AX54" s="94" t="s">
        <v>78</v>
      </c>
    </row>
    <row r="55" spans="1:50" x14ac:dyDescent="0.2">
      <c r="A55" s="74" t="s">
        <v>364</v>
      </c>
      <c r="B55" s="75" t="s">
        <v>365</v>
      </c>
      <c r="C55" s="76" t="s">
        <v>366</v>
      </c>
      <c r="D55" s="74" t="s">
        <v>367</v>
      </c>
      <c r="E55" s="74" t="s">
        <v>296</v>
      </c>
      <c r="F55" s="21" t="s">
        <v>297</v>
      </c>
      <c r="G55" s="74" t="s">
        <v>297</v>
      </c>
      <c r="H55" s="74" t="s">
        <v>285</v>
      </c>
      <c r="I55" s="74" t="s">
        <v>286</v>
      </c>
      <c r="J55" s="21" t="str">
        <f>VLOOKUP(E55, 'RHA A to F by CCA'!A:B, 2,0)</f>
        <v>Area F</v>
      </c>
      <c r="K55" s="74" t="s">
        <v>123</v>
      </c>
      <c r="L55" s="74" t="s">
        <v>287</v>
      </c>
      <c r="M55" s="74">
        <f t="shared" si="0"/>
        <v>217</v>
      </c>
      <c r="N55" s="74">
        <f t="shared" si="0"/>
        <v>77</v>
      </c>
      <c r="O55" s="33">
        <f t="shared" si="1"/>
        <v>35.483870967741936</v>
      </c>
      <c r="P55" s="74">
        <v>11</v>
      </c>
      <c r="Q55" s="74">
        <v>11</v>
      </c>
      <c r="R55" s="33">
        <f t="shared" si="2"/>
        <v>100</v>
      </c>
      <c r="S55" s="74">
        <v>0</v>
      </c>
      <c r="T55" s="74">
        <v>0</v>
      </c>
      <c r="U55" s="33" t="e">
        <f t="shared" si="3"/>
        <v>#DIV/0!</v>
      </c>
      <c r="V55" s="74">
        <v>9</v>
      </c>
      <c r="W55" s="74">
        <v>0</v>
      </c>
      <c r="X55" s="33">
        <f t="shared" si="4"/>
        <v>0</v>
      </c>
      <c r="Y55" s="74">
        <v>59</v>
      </c>
      <c r="Z55" s="74">
        <v>16</v>
      </c>
      <c r="AA55" s="33">
        <f t="shared" si="5"/>
        <v>27.118644067796609</v>
      </c>
      <c r="AB55" s="74">
        <v>50</v>
      </c>
      <c r="AC55" s="74">
        <v>50</v>
      </c>
      <c r="AD55" s="33">
        <f t="shared" si="6"/>
        <v>100</v>
      </c>
      <c r="AE55" s="74">
        <v>88</v>
      </c>
      <c r="AF55" s="74">
        <v>0</v>
      </c>
      <c r="AG55" s="33">
        <f t="shared" si="7"/>
        <v>0</v>
      </c>
      <c r="AH55" s="74">
        <v>0</v>
      </c>
      <c r="AI55" s="74">
        <v>0</v>
      </c>
      <c r="AJ55" s="74" t="s">
        <v>126</v>
      </c>
      <c r="AK55" s="74" t="s">
        <v>127</v>
      </c>
      <c r="AL55" s="74">
        <v>88</v>
      </c>
      <c r="AM55" s="77">
        <v>44622.424212962964</v>
      </c>
      <c r="AN55" s="77" t="s">
        <v>288</v>
      </c>
      <c r="AO55" s="74">
        <v>395</v>
      </c>
      <c r="AP55" s="21" t="s">
        <v>717</v>
      </c>
      <c r="AQ55" s="92" t="str">
        <f t="shared" si="8"/>
        <v>Sacred Heart Hospital Castlebar, Pontoon Road</v>
      </c>
      <c r="AR55" s="93" t="str">
        <f t="shared" si="9"/>
        <v>Mayo</v>
      </c>
      <c r="AS55" s="93" t="s">
        <v>1373</v>
      </c>
      <c r="AT55" s="93">
        <v>213</v>
      </c>
      <c r="AU55" s="93">
        <v>187</v>
      </c>
      <c r="AV55" s="94">
        <v>87.793427230046944</v>
      </c>
      <c r="AW55" s="33">
        <f t="shared" si="10"/>
        <v>35.483870967741936</v>
      </c>
      <c r="AX55" s="94">
        <f t="shared" si="11"/>
        <v>-52.309556262305009</v>
      </c>
    </row>
    <row r="56" spans="1:50" x14ac:dyDescent="0.2">
      <c r="A56" s="74" t="s">
        <v>368</v>
      </c>
      <c r="B56" s="75" t="s">
        <v>369</v>
      </c>
      <c r="C56" s="76" t="s">
        <v>242</v>
      </c>
      <c r="D56" s="74" t="s">
        <v>370</v>
      </c>
      <c r="E56" s="74" t="s">
        <v>296</v>
      </c>
      <c r="F56" s="21" t="s">
        <v>297</v>
      </c>
      <c r="G56" s="74" t="s">
        <v>297</v>
      </c>
      <c r="H56" s="74" t="s">
        <v>285</v>
      </c>
      <c r="I56" s="74" t="s">
        <v>286</v>
      </c>
      <c r="J56" s="21" t="str">
        <f>VLOOKUP(E56, 'RHA A to F by CCA'!A:B, 2,0)</f>
        <v>Area F</v>
      </c>
      <c r="K56" s="74" t="s">
        <v>123</v>
      </c>
      <c r="L56" s="74" t="s">
        <v>287</v>
      </c>
      <c r="M56" s="74">
        <f t="shared" si="0"/>
        <v>52</v>
      </c>
      <c r="N56" s="74">
        <f t="shared" si="0"/>
        <v>14</v>
      </c>
      <c r="O56" s="33">
        <f t="shared" si="1"/>
        <v>26.923076923076923</v>
      </c>
      <c r="P56" s="74">
        <v>2</v>
      </c>
      <c r="Q56" s="74">
        <v>2</v>
      </c>
      <c r="R56" s="33">
        <f t="shared" si="2"/>
        <v>100</v>
      </c>
      <c r="S56" s="74">
        <v>0</v>
      </c>
      <c r="T56" s="74">
        <v>0</v>
      </c>
      <c r="U56" s="33" t="e">
        <f t="shared" si="3"/>
        <v>#DIV/0!</v>
      </c>
      <c r="V56" s="74">
        <v>6</v>
      </c>
      <c r="W56" s="74">
        <v>6</v>
      </c>
      <c r="X56" s="33">
        <f t="shared" si="4"/>
        <v>100</v>
      </c>
      <c r="Y56" s="74">
        <v>14</v>
      </c>
      <c r="Z56" s="74">
        <v>4</v>
      </c>
      <c r="AA56" s="33">
        <f t="shared" si="5"/>
        <v>28.571428571428569</v>
      </c>
      <c r="AB56" s="74">
        <v>1</v>
      </c>
      <c r="AC56" s="74">
        <v>1</v>
      </c>
      <c r="AD56" s="33">
        <f t="shared" si="6"/>
        <v>100</v>
      </c>
      <c r="AE56" s="74">
        <v>29</v>
      </c>
      <c r="AF56" s="74">
        <v>1</v>
      </c>
      <c r="AG56" s="33">
        <f t="shared" si="7"/>
        <v>3.4482758620689653</v>
      </c>
      <c r="AH56" s="74">
        <v>10</v>
      </c>
      <c r="AI56" s="74">
        <v>0</v>
      </c>
      <c r="AJ56" s="74" t="s">
        <v>126</v>
      </c>
      <c r="AK56" s="74" t="s">
        <v>127</v>
      </c>
      <c r="AL56" s="74">
        <v>33</v>
      </c>
      <c r="AM56" s="77">
        <v>44622.427488425928</v>
      </c>
      <c r="AN56" s="77" t="s">
        <v>288</v>
      </c>
      <c r="AO56" s="74">
        <v>396</v>
      </c>
      <c r="AP56" s="21" t="s">
        <v>717</v>
      </c>
      <c r="AQ56" s="92" t="str">
        <f t="shared" si="8"/>
        <v>St. Augustine's Community Nursing Unit, Cathedral Road</v>
      </c>
      <c r="AR56" s="93" t="str">
        <f t="shared" si="9"/>
        <v>Mayo</v>
      </c>
      <c r="AS56" s="93" t="s">
        <v>1373</v>
      </c>
      <c r="AT56" s="93">
        <v>46</v>
      </c>
      <c r="AU56" s="93">
        <v>13</v>
      </c>
      <c r="AV56" s="94">
        <v>28.260869565217391</v>
      </c>
      <c r="AW56" s="33">
        <f t="shared" si="10"/>
        <v>26.923076923076923</v>
      </c>
      <c r="AX56" s="94">
        <f t="shared" si="11"/>
        <v>-1.3377926421404673</v>
      </c>
    </row>
    <row r="57" spans="1:50" x14ac:dyDescent="0.2">
      <c r="A57" s="74" t="s">
        <v>371</v>
      </c>
      <c r="B57" s="75" t="s">
        <v>372</v>
      </c>
      <c r="C57" s="76" t="s">
        <v>373</v>
      </c>
      <c r="D57" s="74" t="s">
        <v>374</v>
      </c>
      <c r="E57" s="74" t="s">
        <v>375</v>
      </c>
      <c r="F57" s="21" t="s">
        <v>376</v>
      </c>
      <c r="G57" s="74" t="s">
        <v>376</v>
      </c>
      <c r="H57" s="74" t="s">
        <v>377</v>
      </c>
      <c r="I57" s="74" t="s">
        <v>378</v>
      </c>
      <c r="J57" s="21" t="str">
        <f>VLOOKUP(E57, 'RHA A to F by CCA'!A:B, 2,0)</f>
        <v>Area E</v>
      </c>
      <c r="K57" s="74" t="s">
        <v>123</v>
      </c>
      <c r="L57" s="74" t="s">
        <v>379</v>
      </c>
      <c r="M57" s="74">
        <f t="shared" si="0"/>
        <v>0</v>
      </c>
      <c r="N57" s="74">
        <f t="shared" si="0"/>
        <v>0</v>
      </c>
      <c r="O57" s="33" t="e">
        <f t="shared" si="1"/>
        <v>#DIV/0!</v>
      </c>
      <c r="P57" s="74">
        <v>0</v>
      </c>
      <c r="Q57" s="74">
        <v>0</v>
      </c>
      <c r="R57" s="33" t="e">
        <f t="shared" si="2"/>
        <v>#DIV/0!</v>
      </c>
      <c r="S57" s="74">
        <v>0</v>
      </c>
      <c r="T57" s="74">
        <v>0</v>
      </c>
      <c r="U57" s="33" t="e">
        <f t="shared" si="3"/>
        <v>#DIV/0!</v>
      </c>
      <c r="V57" s="74">
        <v>0</v>
      </c>
      <c r="W57" s="74">
        <v>0</v>
      </c>
      <c r="X57" s="33" t="e">
        <f t="shared" si="4"/>
        <v>#DIV/0!</v>
      </c>
      <c r="Y57" s="74">
        <v>0</v>
      </c>
      <c r="Z57" s="74">
        <v>0</v>
      </c>
      <c r="AA57" s="33" t="e">
        <f t="shared" si="5"/>
        <v>#DIV/0!</v>
      </c>
      <c r="AB57" s="74">
        <v>0</v>
      </c>
      <c r="AC57" s="74">
        <v>0</v>
      </c>
      <c r="AD57" s="33" t="e">
        <f t="shared" si="6"/>
        <v>#DIV/0!</v>
      </c>
      <c r="AE57" s="74">
        <v>0</v>
      </c>
      <c r="AF57" s="74">
        <v>0</v>
      </c>
      <c r="AG57" s="33" t="e">
        <f t="shared" si="7"/>
        <v>#DIV/0!</v>
      </c>
      <c r="AH57" s="74">
        <v>0</v>
      </c>
      <c r="AI57" s="74" t="s">
        <v>135</v>
      </c>
      <c r="AJ57" s="74" t="s">
        <v>126</v>
      </c>
      <c r="AK57" s="74" t="s">
        <v>157</v>
      </c>
      <c r="AL57" s="74">
        <v>8</v>
      </c>
      <c r="AM57" s="77">
        <v>44538.267627314817</v>
      </c>
      <c r="AN57" s="77" t="s">
        <v>278</v>
      </c>
      <c r="AO57" s="74">
        <v>99</v>
      </c>
      <c r="AP57" s="21" t="s">
        <v>1479</v>
      </c>
      <c r="AQ57" s="92" t="str">
        <f t="shared" si="8"/>
        <v>Cois Mhara, Cois Mara</v>
      </c>
      <c r="AR57" s="93" t="str">
        <f t="shared" si="9"/>
        <v>Clare</v>
      </c>
      <c r="AS57" s="93" t="s">
        <v>1374</v>
      </c>
      <c r="AT57" s="93">
        <v>20</v>
      </c>
      <c r="AU57" s="93">
        <v>12</v>
      </c>
      <c r="AV57" s="94">
        <v>60</v>
      </c>
      <c r="AW57" s="33" t="e">
        <f t="shared" si="10"/>
        <v>#DIV/0!</v>
      </c>
      <c r="AX57" s="94" t="e">
        <f t="shared" si="11"/>
        <v>#DIV/0!</v>
      </c>
    </row>
    <row r="58" spans="1:50" x14ac:dyDescent="0.2">
      <c r="A58" s="74" t="s">
        <v>380</v>
      </c>
      <c r="B58" s="75" t="s">
        <v>381</v>
      </c>
      <c r="C58" s="76" t="s">
        <v>382</v>
      </c>
      <c r="D58" s="74" t="s">
        <v>383</v>
      </c>
      <c r="E58" s="74" t="s">
        <v>384</v>
      </c>
      <c r="F58" s="21" t="s">
        <v>385</v>
      </c>
      <c r="G58" s="74" t="s">
        <v>385</v>
      </c>
      <c r="H58" s="74" t="s">
        <v>377</v>
      </c>
      <c r="I58" s="74" t="s">
        <v>378</v>
      </c>
      <c r="J58" s="21" t="str">
        <f>VLOOKUP(E58, 'RHA A to F by CCA'!A:B, 2,0)</f>
        <v>Area E</v>
      </c>
      <c r="K58" s="74" t="s">
        <v>123</v>
      </c>
      <c r="L58" s="74" t="s">
        <v>379</v>
      </c>
      <c r="M58" s="74">
        <f t="shared" si="0"/>
        <v>115</v>
      </c>
      <c r="N58" s="74">
        <f t="shared" si="0"/>
        <v>100</v>
      </c>
      <c r="O58" s="33">
        <f t="shared" si="1"/>
        <v>86.956521739130437</v>
      </c>
      <c r="P58" s="74">
        <v>7</v>
      </c>
      <c r="Q58" s="74">
        <v>7</v>
      </c>
      <c r="R58" s="33">
        <f t="shared" si="2"/>
        <v>100</v>
      </c>
      <c r="S58" s="74">
        <v>3</v>
      </c>
      <c r="T58" s="74">
        <v>3</v>
      </c>
      <c r="U58" s="33">
        <f t="shared" si="3"/>
        <v>100</v>
      </c>
      <c r="V58" s="74">
        <v>7</v>
      </c>
      <c r="W58" s="74">
        <v>5</v>
      </c>
      <c r="X58" s="33">
        <f t="shared" si="4"/>
        <v>71.428571428571431</v>
      </c>
      <c r="Y58" s="74">
        <v>44</v>
      </c>
      <c r="Z58" s="74">
        <v>36</v>
      </c>
      <c r="AA58" s="33">
        <f t="shared" si="5"/>
        <v>81.818181818181827</v>
      </c>
      <c r="AB58" s="74">
        <v>6</v>
      </c>
      <c r="AC58" s="74">
        <v>6</v>
      </c>
      <c r="AD58" s="33">
        <f t="shared" si="6"/>
        <v>100</v>
      </c>
      <c r="AE58" s="74">
        <v>48</v>
      </c>
      <c r="AF58" s="74">
        <v>43</v>
      </c>
      <c r="AG58" s="33">
        <f t="shared" si="7"/>
        <v>89.583333333333343</v>
      </c>
      <c r="AH58" s="74">
        <v>0</v>
      </c>
      <c r="AI58" s="74" t="s">
        <v>135</v>
      </c>
      <c r="AJ58" s="74" t="s">
        <v>126</v>
      </c>
      <c r="AK58" s="74" t="s">
        <v>127</v>
      </c>
      <c r="AL58" s="74">
        <v>60</v>
      </c>
      <c r="AM58" s="77">
        <v>44641.286990740744</v>
      </c>
      <c r="AN58" s="77">
        <v>44641</v>
      </c>
      <c r="AO58" s="74">
        <v>563</v>
      </c>
      <c r="AP58" s="21" t="s">
        <v>1478</v>
      </c>
      <c r="AQ58" s="92" t="str">
        <f t="shared" si="8"/>
        <v>Community Hospital of the Assumption, Castlemeadows</v>
      </c>
      <c r="AR58" s="93" t="str">
        <f t="shared" si="9"/>
        <v>Tipperary North</v>
      </c>
      <c r="AS58" s="93" t="s">
        <v>1374</v>
      </c>
      <c r="AT58" s="93">
        <v>127</v>
      </c>
      <c r="AU58" s="93">
        <v>105</v>
      </c>
      <c r="AV58" s="94">
        <v>82.677165354330711</v>
      </c>
      <c r="AW58" s="33">
        <f t="shared" si="10"/>
        <v>86.956521739130437</v>
      </c>
      <c r="AX58" s="94">
        <f t="shared" si="11"/>
        <v>4.2793563847997262</v>
      </c>
    </row>
    <row r="59" spans="1:50" x14ac:dyDescent="0.2">
      <c r="A59" s="74" t="s">
        <v>386</v>
      </c>
      <c r="B59" s="75" t="s">
        <v>387</v>
      </c>
      <c r="C59" s="76" t="s">
        <v>388</v>
      </c>
      <c r="D59" s="74" t="s">
        <v>389</v>
      </c>
      <c r="E59" s="74" t="s">
        <v>375</v>
      </c>
      <c r="F59" s="21" t="s">
        <v>376</v>
      </c>
      <c r="G59" s="74" t="s">
        <v>376</v>
      </c>
      <c r="H59" s="74" t="s">
        <v>377</v>
      </c>
      <c r="I59" s="74" t="s">
        <v>378</v>
      </c>
      <c r="J59" s="21" t="str">
        <f>VLOOKUP(E59, 'RHA A to F by CCA'!A:B, 2,0)</f>
        <v>Area E</v>
      </c>
      <c r="K59" s="74" t="s">
        <v>123</v>
      </c>
      <c r="L59" s="74" t="s">
        <v>379</v>
      </c>
      <c r="M59" s="74">
        <f t="shared" si="0"/>
        <v>42</v>
      </c>
      <c r="N59" s="74">
        <f t="shared" si="0"/>
        <v>33</v>
      </c>
      <c r="O59" s="33">
        <f t="shared" si="1"/>
        <v>78.571428571428569</v>
      </c>
      <c r="P59" s="74">
        <v>1</v>
      </c>
      <c r="Q59" s="74">
        <v>1</v>
      </c>
      <c r="R59" s="33">
        <f t="shared" si="2"/>
        <v>100</v>
      </c>
      <c r="S59" s="74">
        <v>0</v>
      </c>
      <c r="T59" s="74">
        <v>0</v>
      </c>
      <c r="U59" s="33" t="e">
        <f t="shared" si="3"/>
        <v>#DIV/0!</v>
      </c>
      <c r="V59" s="74">
        <v>0</v>
      </c>
      <c r="W59" s="74">
        <v>0</v>
      </c>
      <c r="X59" s="33" t="e">
        <f t="shared" si="4"/>
        <v>#DIV/0!</v>
      </c>
      <c r="Y59" s="74">
        <v>19</v>
      </c>
      <c r="Z59" s="74">
        <v>17</v>
      </c>
      <c r="AA59" s="33">
        <f t="shared" si="5"/>
        <v>89.473684210526315</v>
      </c>
      <c r="AB59" s="74">
        <v>0</v>
      </c>
      <c r="AC59" s="74">
        <v>0</v>
      </c>
      <c r="AD59" s="33" t="e">
        <f t="shared" si="6"/>
        <v>#DIV/0!</v>
      </c>
      <c r="AE59" s="74">
        <v>22</v>
      </c>
      <c r="AF59" s="74">
        <v>15</v>
      </c>
      <c r="AG59" s="33">
        <f t="shared" si="7"/>
        <v>68.181818181818173</v>
      </c>
      <c r="AH59" s="74">
        <v>2</v>
      </c>
      <c r="AI59" s="74" t="s">
        <v>135</v>
      </c>
      <c r="AJ59" s="74" t="s">
        <v>126</v>
      </c>
      <c r="AK59" s="74" t="s">
        <v>127</v>
      </c>
      <c r="AL59" s="74">
        <v>30</v>
      </c>
      <c r="AM59" s="77">
        <v>44538.226284722223</v>
      </c>
      <c r="AN59" s="77" t="s">
        <v>278</v>
      </c>
      <c r="AO59" s="74">
        <v>94</v>
      </c>
      <c r="AP59" s="21" t="s">
        <v>1478</v>
      </c>
      <c r="AQ59" s="92" t="str">
        <f t="shared" si="8"/>
        <v>Regina House Community Nursing Unit, Regina House</v>
      </c>
      <c r="AR59" s="93" t="str">
        <f t="shared" si="9"/>
        <v>Clare</v>
      </c>
      <c r="AS59" s="93" t="s">
        <v>1374</v>
      </c>
      <c r="AT59" s="93">
        <v>44</v>
      </c>
      <c r="AU59" s="93">
        <v>40</v>
      </c>
      <c r="AV59" s="94">
        <v>90.909090909090907</v>
      </c>
      <c r="AW59" s="33">
        <f t="shared" si="10"/>
        <v>78.571428571428569</v>
      </c>
      <c r="AX59" s="94">
        <f t="shared" si="11"/>
        <v>-12.337662337662337</v>
      </c>
    </row>
    <row r="60" spans="1:50" x14ac:dyDescent="0.2">
      <c r="A60" s="74" t="s">
        <v>390</v>
      </c>
      <c r="B60" s="75" t="s">
        <v>391</v>
      </c>
      <c r="C60" s="76" t="s">
        <v>392</v>
      </c>
      <c r="D60" s="74" t="s">
        <v>393</v>
      </c>
      <c r="E60" s="74" t="s">
        <v>1971</v>
      </c>
      <c r="F60" s="21" t="s">
        <v>395</v>
      </c>
      <c r="G60" s="74" t="s">
        <v>395</v>
      </c>
      <c r="H60" s="74" t="s">
        <v>377</v>
      </c>
      <c r="I60" s="74" t="s">
        <v>378</v>
      </c>
      <c r="J60" s="21" t="str">
        <f>VLOOKUP(E60, 'RHA A to F by CCA'!A:B, 2,0)</f>
        <v>Area E</v>
      </c>
      <c r="K60" s="74" t="s">
        <v>123</v>
      </c>
      <c r="L60" s="74" t="s">
        <v>379</v>
      </c>
      <c r="M60" s="74">
        <f t="shared" si="0"/>
        <v>168</v>
      </c>
      <c r="N60" s="74">
        <f t="shared" si="0"/>
        <v>129</v>
      </c>
      <c r="O60" s="33">
        <f t="shared" si="1"/>
        <v>76.785714285714292</v>
      </c>
      <c r="P60" s="74">
        <v>13</v>
      </c>
      <c r="Q60" s="74">
        <v>12</v>
      </c>
      <c r="R60" s="33">
        <f t="shared" si="2"/>
        <v>92.307692307692307</v>
      </c>
      <c r="S60" s="74">
        <v>1</v>
      </c>
      <c r="T60" s="74">
        <v>1</v>
      </c>
      <c r="U60" s="33">
        <f t="shared" si="3"/>
        <v>100</v>
      </c>
      <c r="V60" s="74">
        <v>11</v>
      </c>
      <c r="W60" s="74">
        <v>11</v>
      </c>
      <c r="X60" s="33">
        <f t="shared" si="4"/>
        <v>100</v>
      </c>
      <c r="Y60" s="74">
        <v>53</v>
      </c>
      <c r="Z60" s="74">
        <v>41</v>
      </c>
      <c r="AA60" s="33">
        <f t="shared" si="5"/>
        <v>77.358490566037744</v>
      </c>
      <c r="AB60" s="74">
        <v>42</v>
      </c>
      <c r="AC60" s="74">
        <v>27</v>
      </c>
      <c r="AD60" s="33">
        <f t="shared" si="6"/>
        <v>64.285714285714292</v>
      </c>
      <c r="AE60" s="74">
        <v>48</v>
      </c>
      <c r="AF60" s="74">
        <v>37</v>
      </c>
      <c r="AG60" s="33">
        <f t="shared" si="7"/>
        <v>77.083333333333343</v>
      </c>
      <c r="AH60" s="74">
        <v>0</v>
      </c>
      <c r="AI60" s="74" t="s">
        <v>135</v>
      </c>
      <c r="AJ60" s="74" t="s">
        <v>126</v>
      </c>
      <c r="AK60" s="74" t="s">
        <v>127</v>
      </c>
      <c r="AL60" s="74">
        <v>106</v>
      </c>
      <c r="AM60" s="77">
        <v>44631.19121527778</v>
      </c>
      <c r="AN60" s="77" t="s">
        <v>396</v>
      </c>
      <c r="AO60" s="74">
        <v>495</v>
      </c>
      <c r="AP60" s="21" t="s">
        <v>1478</v>
      </c>
      <c r="AQ60" s="92" t="str">
        <f t="shared" si="8"/>
        <v>St. Camillus' Community Hospital, Shelbourne Road</v>
      </c>
      <c r="AR60" s="93" t="str">
        <f t="shared" si="9"/>
        <v>Limerick</v>
      </c>
      <c r="AS60" s="93" t="s">
        <v>1374</v>
      </c>
      <c r="AT60" s="93">
        <v>178</v>
      </c>
      <c r="AU60" s="93">
        <v>173</v>
      </c>
      <c r="AV60" s="94">
        <v>97.19101123595506</v>
      </c>
      <c r="AW60" s="33">
        <f t="shared" si="10"/>
        <v>76.785714285714292</v>
      </c>
      <c r="AX60" s="94">
        <f t="shared" si="11"/>
        <v>-20.405296950240768</v>
      </c>
    </row>
    <row r="61" spans="1:50" x14ac:dyDescent="0.2">
      <c r="A61" s="74" t="s">
        <v>397</v>
      </c>
      <c r="B61" s="75" t="s">
        <v>398</v>
      </c>
      <c r="C61" s="76" t="s">
        <v>399</v>
      </c>
      <c r="D61" s="74" t="s">
        <v>400</v>
      </c>
      <c r="E61" s="74" t="s">
        <v>1971</v>
      </c>
      <c r="F61" s="21" t="s">
        <v>395</v>
      </c>
      <c r="G61" s="74" t="s">
        <v>395</v>
      </c>
      <c r="H61" s="74" t="s">
        <v>377</v>
      </c>
      <c r="I61" s="74" t="s">
        <v>378</v>
      </c>
      <c r="J61" s="21" t="str">
        <f>VLOOKUP(E61, 'RHA A to F by CCA'!A:B, 2,0)</f>
        <v>Area E</v>
      </c>
      <c r="K61" s="74" t="s">
        <v>123</v>
      </c>
      <c r="L61" s="74" t="s">
        <v>379</v>
      </c>
      <c r="M61" s="74">
        <f t="shared" si="0"/>
        <v>192</v>
      </c>
      <c r="N61" s="74">
        <f t="shared" si="0"/>
        <v>121</v>
      </c>
      <c r="O61" s="33">
        <f t="shared" si="1"/>
        <v>63.020833333333336</v>
      </c>
      <c r="P61" s="74">
        <v>25</v>
      </c>
      <c r="Q61" s="74">
        <v>13</v>
      </c>
      <c r="R61" s="33">
        <f t="shared" si="2"/>
        <v>52</v>
      </c>
      <c r="S61" s="74">
        <v>1</v>
      </c>
      <c r="T61" s="74">
        <v>0</v>
      </c>
      <c r="U61" s="33">
        <f t="shared" si="3"/>
        <v>0</v>
      </c>
      <c r="V61" s="74">
        <v>72</v>
      </c>
      <c r="W61" s="74">
        <v>39</v>
      </c>
      <c r="X61" s="33">
        <f t="shared" si="4"/>
        <v>54.166666666666664</v>
      </c>
      <c r="Y61" s="74">
        <v>59</v>
      </c>
      <c r="Z61" s="74">
        <v>44</v>
      </c>
      <c r="AA61" s="33">
        <f t="shared" si="5"/>
        <v>74.576271186440678</v>
      </c>
      <c r="AB61" s="74">
        <v>10</v>
      </c>
      <c r="AC61" s="74">
        <v>6</v>
      </c>
      <c r="AD61" s="33">
        <f t="shared" si="6"/>
        <v>60</v>
      </c>
      <c r="AE61" s="74">
        <v>25</v>
      </c>
      <c r="AF61" s="74">
        <v>19</v>
      </c>
      <c r="AG61" s="33">
        <f t="shared" si="7"/>
        <v>76</v>
      </c>
      <c r="AH61" s="74">
        <v>0</v>
      </c>
      <c r="AI61" s="74" t="s">
        <v>135</v>
      </c>
      <c r="AJ61" s="74" t="s">
        <v>126</v>
      </c>
      <c r="AK61" s="74" t="s">
        <v>127</v>
      </c>
      <c r="AL61" s="74">
        <v>66</v>
      </c>
      <c r="AM61" s="77">
        <v>44617.167245370372</v>
      </c>
      <c r="AN61" s="77">
        <v>44617</v>
      </c>
      <c r="AO61" s="74">
        <v>345</v>
      </c>
      <c r="AP61" s="21" t="s">
        <v>1478</v>
      </c>
      <c r="AQ61" s="92" t="str">
        <f t="shared" si="8"/>
        <v>St. Ita's Community Hospital, Newcastle West</v>
      </c>
      <c r="AR61" s="93" t="str">
        <f t="shared" si="9"/>
        <v>Limerick</v>
      </c>
      <c r="AS61" s="93" t="s">
        <v>1374</v>
      </c>
      <c r="AT61" s="93">
        <v>354</v>
      </c>
      <c r="AU61" s="93">
        <v>257</v>
      </c>
      <c r="AV61" s="94">
        <v>72.598870056497177</v>
      </c>
      <c r="AW61" s="33">
        <f t="shared" si="10"/>
        <v>63.020833333333336</v>
      </c>
      <c r="AX61" s="94">
        <f t="shared" si="11"/>
        <v>-9.5780367231638408</v>
      </c>
    </row>
    <row r="62" spans="1:50" x14ac:dyDescent="0.2">
      <c r="A62" s="74" t="s">
        <v>401</v>
      </c>
      <c r="B62" s="75" t="s">
        <v>402</v>
      </c>
      <c r="C62" s="76" t="s">
        <v>403</v>
      </c>
      <c r="D62" s="74" t="s">
        <v>404</v>
      </c>
      <c r="E62" s="74" t="s">
        <v>384</v>
      </c>
      <c r="F62" s="21" t="s">
        <v>385</v>
      </c>
      <c r="G62" s="74" t="s">
        <v>385</v>
      </c>
      <c r="H62" s="74" t="s">
        <v>377</v>
      </c>
      <c r="I62" s="74" t="s">
        <v>378</v>
      </c>
      <c r="J62" s="21" t="str">
        <f>VLOOKUP(E62, 'RHA A to F by CCA'!A:B, 2,0)</f>
        <v>Area E</v>
      </c>
      <c r="K62" s="74" t="s">
        <v>123</v>
      </c>
      <c r="L62" s="74" t="s">
        <v>379</v>
      </c>
      <c r="M62" s="74">
        <f t="shared" si="0"/>
        <v>42</v>
      </c>
      <c r="N62" s="74">
        <f t="shared" si="0"/>
        <v>21</v>
      </c>
      <c r="O62" s="33">
        <f t="shared" si="1"/>
        <v>50</v>
      </c>
      <c r="P62" s="74">
        <v>2</v>
      </c>
      <c r="Q62" s="74">
        <v>2</v>
      </c>
      <c r="R62" s="33">
        <f t="shared" si="2"/>
        <v>100</v>
      </c>
      <c r="S62" s="74">
        <v>0</v>
      </c>
      <c r="T62" s="74">
        <v>0</v>
      </c>
      <c r="U62" s="33" t="e">
        <f t="shared" si="3"/>
        <v>#DIV/0!</v>
      </c>
      <c r="V62" s="74">
        <v>0</v>
      </c>
      <c r="W62" s="74">
        <v>0</v>
      </c>
      <c r="X62" s="33" t="e">
        <f t="shared" si="4"/>
        <v>#DIV/0!</v>
      </c>
      <c r="Y62" s="74">
        <v>14</v>
      </c>
      <c r="Z62" s="74">
        <v>7</v>
      </c>
      <c r="AA62" s="33">
        <f t="shared" si="5"/>
        <v>50</v>
      </c>
      <c r="AB62" s="74">
        <v>2</v>
      </c>
      <c r="AC62" s="74">
        <v>2</v>
      </c>
      <c r="AD62" s="33">
        <f t="shared" si="6"/>
        <v>100</v>
      </c>
      <c r="AE62" s="74">
        <v>24</v>
      </c>
      <c r="AF62" s="74">
        <v>10</v>
      </c>
      <c r="AG62" s="33">
        <f t="shared" si="7"/>
        <v>41.666666666666671</v>
      </c>
      <c r="AH62" s="74">
        <v>0</v>
      </c>
      <c r="AI62" s="74" t="s">
        <v>135</v>
      </c>
      <c r="AJ62" s="74" t="s">
        <v>126</v>
      </c>
      <c r="AK62" s="74" t="s">
        <v>127</v>
      </c>
      <c r="AL62" s="74">
        <v>27</v>
      </c>
      <c r="AM62" s="77">
        <v>44629.156944444447</v>
      </c>
      <c r="AN62" s="77">
        <v>44629</v>
      </c>
      <c r="AO62" s="74">
        <v>470</v>
      </c>
      <c r="AP62" s="21" t="s">
        <v>1478</v>
      </c>
      <c r="AQ62" s="92" t="str">
        <f t="shared" si="8"/>
        <v>Dean Maxwell Community Nursing Unit, Roscrea</v>
      </c>
      <c r="AR62" s="93" t="str">
        <f t="shared" si="9"/>
        <v>Tipperary North</v>
      </c>
      <c r="AS62" s="93" t="s">
        <v>1374</v>
      </c>
      <c r="AT62" s="93">
        <v>40</v>
      </c>
      <c r="AU62" s="93">
        <v>32</v>
      </c>
      <c r="AV62" s="94">
        <v>80</v>
      </c>
      <c r="AW62" s="33">
        <f t="shared" si="10"/>
        <v>50</v>
      </c>
      <c r="AX62" s="94">
        <f t="shared" si="11"/>
        <v>-30</v>
      </c>
    </row>
    <row r="63" spans="1:50" x14ac:dyDescent="0.2">
      <c r="A63" s="74" t="s">
        <v>405</v>
      </c>
      <c r="B63" s="75" t="s">
        <v>406</v>
      </c>
      <c r="C63" s="76" t="s">
        <v>407</v>
      </c>
      <c r="D63" s="74" t="s">
        <v>408</v>
      </c>
      <c r="E63" s="74" t="s">
        <v>375</v>
      </c>
      <c r="F63" s="21" t="s">
        <v>376</v>
      </c>
      <c r="G63" s="74" t="s">
        <v>376</v>
      </c>
      <c r="H63" s="74" t="s">
        <v>377</v>
      </c>
      <c r="I63" s="74" t="s">
        <v>378</v>
      </c>
      <c r="J63" s="21" t="str">
        <f>VLOOKUP(E63, 'RHA A to F by CCA'!A:B, 2,0)</f>
        <v>Area E</v>
      </c>
      <c r="K63" s="74" t="s">
        <v>123</v>
      </c>
      <c r="L63" s="74" t="s">
        <v>379</v>
      </c>
      <c r="M63" s="74">
        <f t="shared" si="0"/>
        <v>41</v>
      </c>
      <c r="N63" s="74">
        <f t="shared" si="0"/>
        <v>20</v>
      </c>
      <c r="O63" s="33">
        <f t="shared" si="1"/>
        <v>48.780487804878049</v>
      </c>
      <c r="P63" s="74">
        <v>2</v>
      </c>
      <c r="Q63" s="74">
        <v>1</v>
      </c>
      <c r="R63" s="33">
        <f t="shared" si="2"/>
        <v>50</v>
      </c>
      <c r="S63" s="74">
        <v>0</v>
      </c>
      <c r="T63" s="74">
        <v>0</v>
      </c>
      <c r="U63" s="33" t="e">
        <f t="shared" si="3"/>
        <v>#DIV/0!</v>
      </c>
      <c r="V63" s="74">
        <v>0</v>
      </c>
      <c r="W63" s="74">
        <v>0</v>
      </c>
      <c r="X63" s="33" t="e">
        <f t="shared" si="4"/>
        <v>#DIV/0!</v>
      </c>
      <c r="Y63" s="74">
        <v>17</v>
      </c>
      <c r="Z63" s="74">
        <v>7</v>
      </c>
      <c r="AA63" s="33">
        <f t="shared" si="5"/>
        <v>41.17647058823529</v>
      </c>
      <c r="AB63" s="74">
        <v>1</v>
      </c>
      <c r="AC63" s="74">
        <v>1</v>
      </c>
      <c r="AD63" s="33">
        <f t="shared" si="6"/>
        <v>100</v>
      </c>
      <c r="AE63" s="74">
        <v>21</v>
      </c>
      <c r="AF63" s="74">
        <v>11</v>
      </c>
      <c r="AG63" s="33">
        <f t="shared" si="7"/>
        <v>52.380952380952387</v>
      </c>
      <c r="AH63" s="74">
        <v>2</v>
      </c>
      <c r="AI63" s="74" t="s">
        <v>135</v>
      </c>
      <c r="AJ63" s="74" t="s">
        <v>126</v>
      </c>
      <c r="AK63" s="74" t="s">
        <v>127</v>
      </c>
      <c r="AL63" s="74">
        <v>25</v>
      </c>
      <c r="AM63" s="77">
        <v>44519.338807870372</v>
      </c>
      <c r="AN63" s="77" t="s">
        <v>409</v>
      </c>
      <c r="AO63" s="74">
        <v>11</v>
      </c>
      <c r="AP63" s="21" t="s">
        <v>1478</v>
      </c>
      <c r="AQ63" s="92" t="str">
        <f t="shared" si="8"/>
        <v>Raheen Community Hospital, Tuamgraney</v>
      </c>
      <c r="AR63" s="93" t="str">
        <f t="shared" si="9"/>
        <v>Clare</v>
      </c>
      <c r="AS63" s="93" t="s">
        <v>1374</v>
      </c>
      <c r="AT63" s="93">
        <v>43</v>
      </c>
      <c r="AU63" s="93">
        <v>30</v>
      </c>
      <c r="AV63" s="94">
        <v>69.767441860465112</v>
      </c>
      <c r="AW63" s="33">
        <f t="shared" si="10"/>
        <v>48.780487804878049</v>
      </c>
      <c r="AX63" s="94">
        <f t="shared" si="11"/>
        <v>-20.986954055587063</v>
      </c>
    </row>
    <row r="64" spans="1:50" x14ac:dyDescent="0.2">
      <c r="A64" s="74" t="s">
        <v>410</v>
      </c>
      <c r="B64" s="75" t="s">
        <v>411</v>
      </c>
      <c r="C64" s="76" t="s">
        <v>412</v>
      </c>
      <c r="D64" s="74" t="s">
        <v>413</v>
      </c>
      <c r="E64" s="74" t="s">
        <v>375</v>
      </c>
      <c r="F64" s="21" t="s">
        <v>376</v>
      </c>
      <c r="G64" s="74" t="s">
        <v>376</v>
      </c>
      <c r="H64" s="74" t="s">
        <v>377</v>
      </c>
      <c r="I64" s="74" t="s">
        <v>378</v>
      </c>
      <c r="J64" s="21" t="str">
        <f>VLOOKUP(E64, 'RHA A to F by CCA'!A:B, 2,0)</f>
        <v>Area E</v>
      </c>
      <c r="K64" s="74" t="s">
        <v>123</v>
      </c>
      <c r="L64" s="74" t="s">
        <v>379</v>
      </c>
      <c r="M64" s="74">
        <f t="shared" si="0"/>
        <v>206</v>
      </c>
      <c r="N64" s="74">
        <f t="shared" si="0"/>
        <v>80</v>
      </c>
      <c r="O64" s="33">
        <f t="shared" si="1"/>
        <v>38.834951456310677</v>
      </c>
      <c r="P64" s="74">
        <v>13</v>
      </c>
      <c r="Q64" s="74">
        <v>6</v>
      </c>
      <c r="R64" s="33">
        <f t="shared" si="2"/>
        <v>46.153846153846153</v>
      </c>
      <c r="S64" s="74">
        <v>3</v>
      </c>
      <c r="T64" s="74">
        <v>1</v>
      </c>
      <c r="U64" s="33">
        <f t="shared" si="3"/>
        <v>33.333333333333329</v>
      </c>
      <c r="V64" s="74">
        <v>48</v>
      </c>
      <c r="W64" s="74">
        <v>22</v>
      </c>
      <c r="X64" s="33">
        <f t="shared" si="4"/>
        <v>45.833333333333329</v>
      </c>
      <c r="Y64" s="74">
        <v>74</v>
      </c>
      <c r="Z64" s="74">
        <v>24</v>
      </c>
      <c r="AA64" s="33">
        <f t="shared" si="5"/>
        <v>32.432432432432435</v>
      </c>
      <c r="AB64" s="74">
        <v>38</v>
      </c>
      <c r="AC64" s="74">
        <v>15</v>
      </c>
      <c r="AD64" s="33">
        <f t="shared" si="6"/>
        <v>39.473684210526315</v>
      </c>
      <c r="AE64" s="74">
        <v>30</v>
      </c>
      <c r="AF64" s="74">
        <v>12</v>
      </c>
      <c r="AG64" s="33">
        <f t="shared" si="7"/>
        <v>40</v>
      </c>
      <c r="AH64" s="74">
        <v>7</v>
      </c>
      <c r="AI64" s="74" t="s">
        <v>135</v>
      </c>
      <c r="AJ64" s="74" t="s">
        <v>126</v>
      </c>
      <c r="AK64" s="74" t="s">
        <v>127</v>
      </c>
      <c r="AL64" s="74">
        <v>74</v>
      </c>
      <c r="AM64" s="77">
        <v>44631.339895833335</v>
      </c>
      <c r="AN64" s="77" t="s">
        <v>414</v>
      </c>
      <c r="AO64" s="74">
        <v>502</v>
      </c>
      <c r="AP64" s="21" t="s">
        <v>1478</v>
      </c>
      <c r="AQ64" s="92" t="str">
        <f t="shared" si="8"/>
        <v>St. Joseph's Hospital, Lifford Road</v>
      </c>
      <c r="AR64" s="93" t="str">
        <f t="shared" si="9"/>
        <v>Clare</v>
      </c>
      <c r="AS64" s="93" t="s">
        <v>1374</v>
      </c>
      <c r="AT64" s="93">
        <v>168</v>
      </c>
      <c r="AU64" s="93">
        <v>100</v>
      </c>
      <c r="AV64" s="94">
        <v>59.523809523809526</v>
      </c>
      <c r="AW64" s="33">
        <f t="shared" si="10"/>
        <v>38.834951456310677</v>
      </c>
      <c r="AX64" s="94">
        <f t="shared" si="11"/>
        <v>-20.688858067498849</v>
      </c>
    </row>
    <row r="65" spans="1:50" x14ac:dyDescent="0.2">
      <c r="A65" s="74" t="s">
        <v>415</v>
      </c>
      <c r="B65" s="75" t="s">
        <v>416</v>
      </c>
      <c r="C65" s="76" t="s">
        <v>416</v>
      </c>
      <c r="D65" s="74" t="s">
        <v>417</v>
      </c>
      <c r="E65" s="74" t="s">
        <v>375</v>
      </c>
      <c r="F65" s="21" t="s">
        <v>376</v>
      </c>
      <c r="G65" s="74" t="s">
        <v>376</v>
      </c>
      <c r="H65" s="74" t="s">
        <v>377</v>
      </c>
      <c r="I65" s="74" t="s">
        <v>378</v>
      </c>
      <c r="J65" s="21" t="str">
        <f>VLOOKUP(E65, 'RHA A to F by CCA'!A:B, 2,0)</f>
        <v>Area E</v>
      </c>
      <c r="K65" s="74" t="s">
        <v>123</v>
      </c>
      <c r="L65" s="74" t="s">
        <v>379</v>
      </c>
      <c r="M65" s="74">
        <f t="shared" si="0"/>
        <v>14</v>
      </c>
      <c r="N65" s="74">
        <f t="shared" si="0"/>
        <v>3</v>
      </c>
      <c r="O65" s="33">
        <f t="shared" si="1"/>
        <v>21.428571428571427</v>
      </c>
      <c r="P65" s="74">
        <v>0</v>
      </c>
      <c r="Q65" s="74">
        <v>0</v>
      </c>
      <c r="R65" s="33" t="e">
        <f t="shared" si="2"/>
        <v>#DIV/0!</v>
      </c>
      <c r="S65" s="74">
        <v>0</v>
      </c>
      <c r="T65" s="74">
        <v>0</v>
      </c>
      <c r="U65" s="33" t="e">
        <f t="shared" si="3"/>
        <v>#DIV/0!</v>
      </c>
      <c r="V65" s="74">
        <v>0</v>
      </c>
      <c r="W65" s="74">
        <v>0</v>
      </c>
      <c r="X65" s="33" t="e">
        <f t="shared" si="4"/>
        <v>#DIV/0!</v>
      </c>
      <c r="Y65" s="74">
        <v>7</v>
      </c>
      <c r="Z65" s="74">
        <v>2</v>
      </c>
      <c r="AA65" s="33">
        <f t="shared" si="5"/>
        <v>28.571428571428569</v>
      </c>
      <c r="AB65" s="74">
        <v>0</v>
      </c>
      <c r="AC65" s="74">
        <v>0</v>
      </c>
      <c r="AD65" s="33" t="e">
        <f t="shared" si="6"/>
        <v>#DIV/0!</v>
      </c>
      <c r="AE65" s="74">
        <v>7</v>
      </c>
      <c r="AF65" s="74">
        <v>1</v>
      </c>
      <c r="AG65" s="33">
        <f t="shared" si="7"/>
        <v>14.285714285714285</v>
      </c>
      <c r="AH65" s="74">
        <v>0</v>
      </c>
      <c r="AI65" s="74" t="s">
        <v>135</v>
      </c>
      <c r="AJ65" s="74" t="s">
        <v>126</v>
      </c>
      <c r="AK65" s="74" t="s">
        <v>157</v>
      </c>
      <c r="AL65" s="74">
        <v>8</v>
      </c>
      <c r="AM65" s="77">
        <v>44538.25277777778</v>
      </c>
      <c r="AN65" s="77" t="s">
        <v>278</v>
      </c>
      <c r="AO65" s="74">
        <v>97</v>
      </c>
      <c r="AP65" s="21" t="s">
        <v>1479</v>
      </c>
      <c r="AQ65" s="92" t="str">
        <f t="shared" si="8"/>
        <v>Orchard Grove, Orchard Grove</v>
      </c>
      <c r="AR65" s="93" t="str">
        <f t="shared" si="9"/>
        <v>Clare</v>
      </c>
      <c r="AS65" s="93" t="s">
        <v>1374</v>
      </c>
      <c r="AT65" s="93">
        <v>13</v>
      </c>
      <c r="AU65" s="93">
        <v>7</v>
      </c>
      <c r="AV65" s="94">
        <v>53.846153846153847</v>
      </c>
      <c r="AW65" s="33">
        <f t="shared" si="10"/>
        <v>21.428571428571427</v>
      </c>
      <c r="AX65" s="94">
        <f t="shared" si="11"/>
        <v>-32.417582417582423</v>
      </c>
    </row>
    <row r="66" spans="1:50" x14ac:dyDescent="0.2">
      <c r="A66" s="74" t="s">
        <v>418</v>
      </c>
      <c r="B66" s="75" t="s">
        <v>419</v>
      </c>
      <c r="C66" s="76" t="s">
        <v>420</v>
      </c>
      <c r="D66" s="74" t="s">
        <v>421</v>
      </c>
      <c r="E66" s="74" t="s">
        <v>375</v>
      </c>
      <c r="F66" s="21" t="s">
        <v>376</v>
      </c>
      <c r="G66" s="74" t="s">
        <v>376</v>
      </c>
      <c r="H66" s="74" t="s">
        <v>377</v>
      </c>
      <c r="I66" s="74" t="s">
        <v>378</v>
      </c>
      <c r="J66" s="21" t="str">
        <f>VLOOKUP(E66, 'RHA A to F by CCA'!A:B, 2,0)</f>
        <v>Area E</v>
      </c>
      <c r="K66" s="74" t="s">
        <v>123</v>
      </c>
      <c r="L66" s="74" t="s">
        <v>379</v>
      </c>
      <c r="M66" s="74">
        <f t="shared" ref="M66:N129" si="12">P66+S66+V66+Y66+AB66+AE66</f>
        <v>25</v>
      </c>
      <c r="N66" s="74">
        <f t="shared" si="12"/>
        <v>3</v>
      </c>
      <c r="O66" s="33">
        <f t="shared" ref="O66:O129" si="13">N66/M66*100</f>
        <v>12</v>
      </c>
      <c r="P66" s="74">
        <v>0</v>
      </c>
      <c r="Q66" s="74">
        <v>0</v>
      </c>
      <c r="R66" s="33" t="e">
        <f t="shared" ref="R66:R129" si="14">Q66/P66 *100</f>
        <v>#DIV/0!</v>
      </c>
      <c r="S66" s="74">
        <v>0</v>
      </c>
      <c r="T66" s="74">
        <v>0</v>
      </c>
      <c r="U66" s="33" t="e">
        <f t="shared" ref="U66:U129" si="15">T66/S66 *100</f>
        <v>#DIV/0!</v>
      </c>
      <c r="V66" s="74">
        <v>0</v>
      </c>
      <c r="W66" s="74">
        <v>0</v>
      </c>
      <c r="X66" s="33" t="e">
        <f t="shared" ref="X66:X129" si="16">W66/V66 *100</f>
        <v>#DIV/0!</v>
      </c>
      <c r="Y66" s="74">
        <v>12</v>
      </c>
      <c r="Z66" s="74">
        <v>2</v>
      </c>
      <c r="AA66" s="33">
        <f t="shared" ref="AA66:AA129" si="17">Z66/Y66*100</f>
        <v>16.666666666666664</v>
      </c>
      <c r="AB66" s="74">
        <v>5</v>
      </c>
      <c r="AC66" s="74">
        <v>0</v>
      </c>
      <c r="AD66" s="33">
        <f t="shared" ref="AD66:AD129" si="18">AC66/AB66*100</f>
        <v>0</v>
      </c>
      <c r="AE66" s="74">
        <v>8</v>
      </c>
      <c r="AF66" s="74">
        <v>1</v>
      </c>
      <c r="AG66" s="33">
        <f t="shared" ref="AG66:AG129" si="19">AF66/AE66*100</f>
        <v>12.5</v>
      </c>
      <c r="AH66" s="74">
        <v>0</v>
      </c>
      <c r="AI66" s="74" t="s">
        <v>135</v>
      </c>
      <c r="AJ66" s="74" t="s">
        <v>126</v>
      </c>
      <c r="AK66" s="74" t="s">
        <v>157</v>
      </c>
      <c r="AL66" s="74">
        <v>10</v>
      </c>
      <c r="AM66" s="77">
        <v>44538.258923611109</v>
      </c>
      <c r="AN66" s="77" t="s">
        <v>278</v>
      </c>
      <c r="AO66" s="74">
        <v>98</v>
      </c>
      <c r="AP66" s="21" t="s">
        <v>1479</v>
      </c>
      <c r="AQ66" s="92" t="str">
        <f t="shared" si="8"/>
        <v>Orchard Lodge, Stewart Street</v>
      </c>
      <c r="AR66" s="93" t="str">
        <f t="shared" si="9"/>
        <v>Clare</v>
      </c>
      <c r="AS66" s="93" t="s">
        <v>1374</v>
      </c>
      <c r="AT66" s="93">
        <v>27</v>
      </c>
      <c r="AU66" s="93">
        <v>15</v>
      </c>
      <c r="AV66" s="94">
        <v>55.555555555555557</v>
      </c>
      <c r="AW66" s="33">
        <f t="shared" si="10"/>
        <v>12</v>
      </c>
      <c r="AX66" s="94">
        <f t="shared" si="11"/>
        <v>-43.555555555555557</v>
      </c>
    </row>
    <row r="67" spans="1:50" x14ac:dyDescent="0.2">
      <c r="A67" s="74" t="s">
        <v>422</v>
      </c>
      <c r="B67" s="75" t="s">
        <v>423</v>
      </c>
      <c r="C67" s="76" t="s">
        <v>424</v>
      </c>
      <c r="D67" s="74" t="s">
        <v>425</v>
      </c>
      <c r="E67" s="74" t="s">
        <v>375</v>
      </c>
      <c r="F67" s="21" t="s">
        <v>376</v>
      </c>
      <c r="G67" s="74" t="s">
        <v>376</v>
      </c>
      <c r="H67" s="74" t="s">
        <v>377</v>
      </c>
      <c r="I67" s="74" t="s">
        <v>378</v>
      </c>
      <c r="J67" s="21" t="str">
        <f>VLOOKUP(E67, 'RHA A to F by CCA'!A:B, 2,0)</f>
        <v>Area E</v>
      </c>
      <c r="K67" s="74" t="s">
        <v>123</v>
      </c>
      <c r="L67" s="74" t="s">
        <v>379</v>
      </c>
      <c r="M67" s="74">
        <f t="shared" si="12"/>
        <v>51</v>
      </c>
      <c r="N67" s="74">
        <f t="shared" si="12"/>
        <v>5</v>
      </c>
      <c r="O67" s="33">
        <f t="shared" si="13"/>
        <v>9.8039215686274517</v>
      </c>
      <c r="P67" s="74">
        <v>0</v>
      </c>
      <c r="Q67" s="74">
        <v>0</v>
      </c>
      <c r="R67" s="33" t="e">
        <f t="shared" si="14"/>
        <v>#DIV/0!</v>
      </c>
      <c r="S67" s="74">
        <v>3</v>
      </c>
      <c r="T67" s="74">
        <v>0</v>
      </c>
      <c r="U67" s="33">
        <f t="shared" si="15"/>
        <v>0</v>
      </c>
      <c r="V67" s="74">
        <v>6</v>
      </c>
      <c r="W67" s="74">
        <v>0</v>
      </c>
      <c r="X67" s="33">
        <f t="shared" si="16"/>
        <v>0</v>
      </c>
      <c r="Y67" s="74">
        <v>30</v>
      </c>
      <c r="Z67" s="74">
        <v>4</v>
      </c>
      <c r="AA67" s="33">
        <f t="shared" si="17"/>
        <v>13.333333333333334</v>
      </c>
      <c r="AB67" s="74">
        <v>6</v>
      </c>
      <c r="AC67" s="74">
        <v>0</v>
      </c>
      <c r="AD67" s="33">
        <f t="shared" si="18"/>
        <v>0</v>
      </c>
      <c r="AE67" s="74">
        <v>6</v>
      </c>
      <c r="AF67" s="74">
        <v>1</v>
      </c>
      <c r="AG67" s="33">
        <f t="shared" si="19"/>
        <v>16.666666666666664</v>
      </c>
      <c r="AH67" s="74">
        <v>0</v>
      </c>
      <c r="AI67" s="74" t="s">
        <v>135</v>
      </c>
      <c r="AJ67" s="74" t="s">
        <v>126</v>
      </c>
      <c r="AK67" s="74" t="s">
        <v>157</v>
      </c>
      <c r="AL67" s="74">
        <v>17</v>
      </c>
      <c r="AM67" s="77">
        <v>44538.272581018522</v>
      </c>
      <c r="AN67" s="77" t="s">
        <v>278</v>
      </c>
      <c r="AO67" s="74">
        <v>100</v>
      </c>
      <c r="AP67" s="21" t="s">
        <v>1479</v>
      </c>
      <c r="AQ67" s="92" t="str">
        <f t="shared" ref="AQ67:AQ130" si="20">B67&amp;", "&amp;C67</f>
        <v>Cappahard Lodge, Cappahard Lodge Nursing Home</v>
      </c>
      <c r="AR67" s="93" t="str">
        <f t="shared" ref="AR67:AR130" si="21">G67</f>
        <v>Clare</v>
      </c>
      <c r="AS67" s="93" t="s">
        <v>1374</v>
      </c>
      <c r="AT67" s="93">
        <v>47</v>
      </c>
      <c r="AU67" s="93">
        <v>23</v>
      </c>
      <c r="AV67" s="94">
        <v>48.936170212765958</v>
      </c>
      <c r="AW67" s="33">
        <f t="shared" ref="AW67:AW130" si="22">O67</f>
        <v>9.8039215686274517</v>
      </c>
      <c r="AX67" s="94">
        <f t="shared" ref="AX67:AX129" si="23">AW67-AV67</f>
        <v>-39.132248644138507</v>
      </c>
    </row>
    <row r="68" spans="1:50" x14ac:dyDescent="0.2">
      <c r="A68" s="74" t="s">
        <v>426</v>
      </c>
      <c r="B68" s="75" t="s">
        <v>427</v>
      </c>
      <c r="C68" s="76" t="s">
        <v>428</v>
      </c>
      <c r="D68" s="74" t="s">
        <v>429</v>
      </c>
      <c r="E68" s="74" t="s">
        <v>430</v>
      </c>
      <c r="F68" s="21" t="s">
        <v>1464</v>
      </c>
      <c r="G68" s="74" t="s">
        <v>431</v>
      </c>
      <c r="H68" s="74" t="s">
        <v>432</v>
      </c>
      <c r="I68" s="74" t="s">
        <v>433</v>
      </c>
      <c r="J68" s="21" t="str">
        <f>VLOOKUP(E68, 'RHA A to F by CCA'!A:B, 2,0)</f>
        <v>Area D</v>
      </c>
      <c r="K68" s="74" t="s">
        <v>123</v>
      </c>
      <c r="L68" s="74" t="s">
        <v>434</v>
      </c>
      <c r="M68" s="74">
        <f t="shared" si="12"/>
        <v>6</v>
      </c>
      <c r="N68" s="74">
        <f t="shared" si="12"/>
        <v>6</v>
      </c>
      <c r="O68" s="33">
        <f t="shared" si="13"/>
        <v>100</v>
      </c>
      <c r="P68" s="74">
        <v>0</v>
      </c>
      <c r="Q68" s="74">
        <v>0</v>
      </c>
      <c r="R68" s="33" t="e">
        <f t="shared" si="14"/>
        <v>#DIV/0!</v>
      </c>
      <c r="S68" s="74">
        <v>0</v>
      </c>
      <c r="T68" s="74">
        <v>0</v>
      </c>
      <c r="U68" s="33" t="e">
        <f t="shared" si="15"/>
        <v>#DIV/0!</v>
      </c>
      <c r="V68" s="74">
        <v>0</v>
      </c>
      <c r="W68" s="74">
        <v>0</v>
      </c>
      <c r="X68" s="33" t="e">
        <f t="shared" si="16"/>
        <v>#DIV/0!</v>
      </c>
      <c r="Y68" s="74">
        <v>4</v>
      </c>
      <c r="Z68" s="74">
        <v>4</v>
      </c>
      <c r="AA68" s="33">
        <f t="shared" si="17"/>
        <v>100</v>
      </c>
      <c r="AB68" s="74">
        <v>2</v>
      </c>
      <c r="AC68" s="74">
        <v>2</v>
      </c>
      <c r="AD68" s="33">
        <f t="shared" si="18"/>
        <v>100</v>
      </c>
      <c r="AE68" s="74">
        <v>0</v>
      </c>
      <c r="AF68" s="74">
        <v>0</v>
      </c>
      <c r="AG68" s="33" t="e">
        <f t="shared" si="19"/>
        <v>#DIV/0!</v>
      </c>
      <c r="AH68" s="74">
        <v>0</v>
      </c>
      <c r="AI68" s="74">
        <v>0</v>
      </c>
      <c r="AJ68" s="74" t="s">
        <v>126</v>
      </c>
      <c r="AK68" s="74" t="s">
        <v>157</v>
      </c>
      <c r="AL68" s="74" t="s">
        <v>435</v>
      </c>
      <c r="AM68" s="77">
        <v>44615.250648148147</v>
      </c>
      <c r="AN68" s="77" t="s">
        <v>436</v>
      </c>
      <c r="AO68" s="74">
        <v>307</v>
      </c>
      <c r="AP68" s="21" t="s">
        <v>717</v>
      </c>
      <c r="AQ68" s="92" t="str">
        <f t="shared" si="20"/>
        <v>Ardrealt House, Ard Realt, Carrignagat</v>
      </c>
      <c r="AR68" s="93" t="str">
        <f t="shared" si="21"/>
        <v>Cork</v>
      </c>
      <c r="AS68" s="93" t="s">
        <v>78</v>
      </c>
      <c r="AT68" s="93" t="s">
        <v>78</v>
      </c>
      <c r="AU68" s="93" t="s">
        <v>78</v>
      </c>
      <c r="AV68" s="93" t="s">
        <v>78</v>
      </c>
      <c r="AW68" s="33">
        <f t="shared" si="22"/>
        <v>100</v>
      </c>
      <c r="AX68" s="94" t="s">
        <v>78</v>
      </c>
    </row>
    <row r="69" spans="1:50" x14ac:dyDescent="0.2">
      <c r="A69" s="74" t="s">
        <v>437</v>
      </c>
      <c r="B69" s="75" t="s">
        <v>438</v>
      </c>
      <c r="C69" s="76" t="s">
        <v>439</v>
      </c>
      <c r="D69" s="74" t="s">
        <v>440</v>
      </c>
      <c r="E69" s="74" t="s">
        <v>441</v>
      </c>
      <c r="F69" s="21" t="s">
        <v>442</v>
      </c>
      <c r="G69" s="74" t="s">
        <v>442</v>
      </c>
      <c r="H69" s="74" t="s">
        <v>432</v>
      </c>
      <c r="I69" s="74" t="s">
        <v>433</v>
      </c>
      <c r="J69" s="21" t="str">
        <f>VLOOKUP(E69, 'RHA A to F by CCA'!A:B, 2,0)</f>
        <v>Area D</v>
      </c>
      <c r="K69" s="74" t="s">
        <v>123</v>
      </c>
      <c r="L69" s="74" t="s">
        <v>434</v>
      </c>
      <c r="M69" s="74">
        <f t="shared" si="12"/>
        <v>13</v>
      </c>
      <c r="N69" s="74">
        <f t="shared" si="12"/>
        <v>13</v>
      </c>
      <c r="O69" s="33">
        <f t="shared" si="13"/>
        <v>100</v>
      </c>
      <c r="P69" s="74">
        <v>2</v>
      </c>
      <c r="Q69" s="74">
        <v>2</v>
      </c>
      <c r="R69" s="33">
        <f t="shared" si="14"/>
        <v>100</v>
      </c>
      <c r="S69" s="74">
        <v>0</v>
      </c>
      <c r="T69" s="74">
        <v>0</v>
      </c>
      <c r="U69" s="33" t="e">
        <f t="shared" si="15"/>
        <v>#DIV/0!</v>
      </c>
      <c r="V69" s="74">
        <v>0</v>
      </c>
      <c r="W69" s="74">
        <v>0</v>
      </c>
      <c r="X69" s="33" t="e">
        <f t="shared" si="16"/>
        <v>#DIV/0!</v>
      </c>
      <c r="Y69" s="74">
        <v>2</v>
      </c>
      <c r="Z69" s="74">
        <v>2</v>
      </c>
      <c r="AA69" s="33">
        <f t="shared" si="17"/>
        <v>100</v>
      </c>
      <c r="AB69" s="74">
        <v>4</v>
      </c>
      <c r="AC69" s="74">
        <v>4</v>
      </c>
      <c r="AD69" s="33">
        <f t="shared" si="18"/>
        <v>100</v>
      </c>
      <c r="AE69" s="74">
        <v>5</v>
      </c>
      <c r="AF69" s="74">
        <v>5</v>
      </c>
      <c r="AG69" s="33">
        <f t="shared" si="19"/>
        <v>100</v>
      </c>
      <c r="AH69" s="74">
        <v>0</v>
      </c>
      <c r="AI69" s="74" t="s">
        <v>135</v>
      </c>
      <c r="AJ69" s="74" t="s">
        <v>126</v>
      </c>
      <c r="AK69" s="74" t="s">
        <v>157</v>
      </c>
      <c r="AL69" s="74">
        <v>14</v>
      </c>
      <c r="AM69" s="77">
        <v>44628.174305555556</v>
      </c>
      <c r="AN69" s="77">
        <v>44564</v>
      </c>
      <c r="AO69" s="74">
        <v>452</v>
      </c>
      <c r="AP69" s="21" t="s">
        <v>1480</v>
      </c>
      <c r="AQ69" s="92" t="str">
        <f t="shared" si="20"/>
        <v>Saint. Catherine's, Killarden House, Killarden House Day Centre, Rathass</v>
      </c>
      <c r="AR69" s="93" t="str">
        <f t="shared" si="21"/>
        <v>Kerry</v>
      </c>
      <c r="AS69" s="93" t="s">
        <v>78</v>
      </c>
      <c r="AT69" s="93" t="s">
        <v>78</v>
      </c>
      <c r="AU69" s="93" t="s">
        <v>78</v>
      </c>
      <c r="AV69" s="93" t="s">
        <v>78</v>
      </c>
      <c r="AW69" s="33">
        <f t="shared" si="22"/>
        <v>100</v>
      </c>
      <c r="AX69" s="94" t="s">
        <v>78</v>
      </c>
    </row>
    <row r="70" spans="1:50" x14ac:dyDescent="0.2">
      <c r="A70" s="74" t="s">
        <v>443</v>
      </c>
      <c r="B70" s="75" t="s">
        <v>444</v>
      </c>
      <c r="C70" s="76" t="s">
        <v>445</v>
      </c>
      <c r="D70" s="74" t="s">
        <v>446</v>
      </c>
      <c r="E70" s="74" t="s">
        <v>441</v>
      </c>
      <c r="F70" s="21" t="s">
        <v>442</v>
      </c>
      <c r="G70" s="74" t="s">
        <v>442</v>
      </c>
      <c r="H70" s="74" t="s">
        <v>432</v>
      </c>
      <c r="I70" s="74" t="s">
        <v>433</v>
      </c>
      <c r="J70" s="21" t="str">
        <f>VLOOKUP(E70, 'RHA A to F by CCA'!A:B, 2,0)</f>
        <v>Area D</v>
      </c>
      <c r="K70" s="74" t="s">
        <v>123</v>
      </c>
      <c r="L70" s="74" t="s">
        <v>434</v>
      </c>
      <c r="M70" s="74">
        <f t="shared" si="12"/>
        <v>176</v>
      </c>
      <c r="N70" s="74">
        <f t="shared" si="12"/>
        <v>170</v>
      </c>
      <c r="O70" s="33">
        <f t="shared" si="13"/>
        <v>96.590909090909093</v>
      </c>
      <c r="P70" s="74">
        <v>7</v>
      </c>
      <c r="Q70" s="74">
        <v>7</v>
      </c>
      <c r="R70" s="33">
        <f t="shared" si="14"/>
        <v>100</v>
      </c>
      <c r="S70" s="74">
        <v>1</v>
      </c>
      <c r="T70" s="74">
        <v>1</v>
      </c>
      <c r="U70" s="33">
        <f t="shared" si="15"/>
        <v>100</v>
      </c>
      <c r="V70" s="74">
        <v>5</v>
      </c>
      <c r="W70" s="74">
        <v>5</v>
      </c>
      <c r="X70" s="33">
        <f t="shared" si="16"/>
        <v>100</v>
      </c>
      <c r="Y70" s="74">
        <v>61</v>
      </c>
      <c r="Z70" s="74">
        <v>59</v>
      </c>
      <c r="AA70" s="33">
        <f t="shared" si="17"/>
        <v>96.721311475409834</v>
      </c>
      <c r="AB70" s="74">
        <v>47</v>
      </c>
      <c r="AC70" s="74">
        <v>45</v>
      </c>
      <c r="AD70" s="33">
        <f t="shared" si="18"/>
        <v>95.744680851063833</v>
      </c>
      <c r="AE70" s="74">
        <v>55</v>
      </c>
      <c r="AF70" s="74">
        <v>53</v>
      </c>
      <c r="AG70" s="33">
        <f t="shared" si="19"/>
        <v>96.36363636363636</v>
      </c>
      <c r="AH70" s="74">
        <v>0</v>
      </c>
      <c r="AI70" s="74" t="s">
        <v>135</v>
      </c>
      <c r="AJ70" s="74" t="s">
        <v>126</v>
      </c>
      <c r="AK70" s="74" t="s">
        <v>127</v>
      </c>
      <c r="AL70" s="74">
        <v>99</v>
      </c>
      <c r="AM70" s="77">
        <v>44617.415219907409</v>
      </c>
      <c r="AN70" s="77" t="s">
        <v>205</v>
      </c>
      <c r="AO70" s="74">
        <v>357</v>
      </c>
      <c r="AP70" s="21" t="s">
        <v>1478</v>
      </c>
      <c r="AQ70" s="92" t="str">
        <f t="shared" si="20"/>
        <v>Killarney Community Hospitals (Fuschia,  Hawthorn and Heather Wards), Saint Margaret's Road</v>
      </c>
      <c r="AR70" s="93" t="str">
        <f t="shared" si="21"/>
        <v>Kerry</v>
      </c>
      <c r="AS70" s="93" t="s">
        <v>1375</v>
      </c>
      <c r="AT70" s="93">
        <v>201</v>
      </c>
      <c r="AU70" s="93">
        <v>178</v>
      </c>
      <c r="AV70" s="94">
        <v>88.557213930348254</v>
      </c>
      <c r="AW70" s="33">
        <f t="shared" si="22"/>
        <v>96.590909090909093</v>
      </c>
      <c r="AX70" s="94">
        <f t="shared" si="23"/>
        <v>8.0336951605608391</v>
      </c>
    </row>
    <row r="71" spans="1:50" x14ac:dyDescent="0.2">
      <c r="A71" s="74" t="s">
        <v>447</v>
      </c>
      <c r="B71" s="75" t="s">
        <v>448</v>
      </c>
      <c r="C71" s="76" t="s">
        <v>449</v>
      </c>
      <c r="D71" s="74" t="s">
        <v>450</v>
      </c>
      <c r="E71" s="74" t="s">
        <v>441</v>
      </c>
      <c r="F71" s="21" t="s">
        <v>442</v>
      </c>
      <c r="G71" s="74" t="s">
        <v>442</v>
      </c>
      <c r="H71" s="74" t="s">
        <v>432</v>
      </c>
      <c r="I71" s="74" t="s">
        <v>433</v>
      </c>
      <c r="J71" s="21" t="str">
        <f>VLOOKUP(E71, 'RHA A to F by CCA'!A:B, 2,0)</f>
        <v>Area D</v>
      </c>
      <c r="K71" s="74" t="s">
        <v>123</v>
      </c>
      <c r="L71" s="74" t="s">
        <v>434</v>
      </c>
      <c r="M71" s="74">
        <f t="shared" si="12"/>
        <v>11</v>
      </c>
      <c r="N71" s="74">
        <f t="shared" si="12"/>
        <v>10</v>
      </c>
      <c r="O71" s="33">
        <f t="shared" si="13"/>
        <v>90.909090909090907</v>
      </c>
      <c r="P71" s="74">
        <v>0</v>
      </c>
      <c r="Q71" s="74">
        <v>0</v>
      </c>
      <c r="R71" s="33" t="e">
        <f t="shared" si="14"/>
        <v>#DIV/0!</v>
      </c>
      <c r="S71" s="74">
        <v>0</v>
      </c>
      <c r="T71" s="74">
        <v>0</v>
      </c>
      <c r="U71" s="33" t="e">
        <f t="shared" si="15"/>
        <v>#DIV/0!</v>
      </c>
      <c r="V71" s="74">
        <v>0</v>
      </c>
      <c r="W71" s="74">
        <v>0</v>
      </c>
      <c r="X71" s="33" t="e">
        <f t="shared" si="16"/>
        <v>#DIV/0!</v>
      </c>
      <c r="Y71" s="74">
        <v>6</v>
      </c>
      <c r="Z71" s="74">
        <v>6</v>
      </c>
      <c r="AA71" s="33">
        <f t="shared" si="17"/>
        <v>100</v>
      </c>
      <c r="AB71" s="74">
        <v>5</v>
      </c>
      <c r="AC71" s="74">
        <v>4</v>
      </c>
      <c r="AD71" s="33">
        <f t="shared" si="18"/>
        <v>80</v>
      </c>
      <c r="AE71" s="74">
        <v>0</v>
      </c>
      <c r="AF71" s="74">
        <v>0</v>
      </c>
      <c r="AG71" s="33" t="e">
        <f t="shared" si="19"/>
        <v>#DIV/0!</v>
      </c>
      <c r="AH71" s="74">
        <v>0</v>
      </c>
      <c r="AI71" s="74" t="s">
        <v>135</v>
      </c>
      <c r="AJ71" s="74" t="s">
        <v>126</v>
      </c>
      <c r="AK71" s="74" t="s">
        <v>157</v>
      </c>
      <c r="AL71" s="74">
        <v>10</v>
      </c>
      <c r="AM71" s="77">
        <v>44628.186805555553</v>
      </c>
      <c r="AN71" s="77">
        <v>44564</v>
      </c>
      <c r="AO71" s="74">
        <v>453</v>
      </c>
      <c r="AP71" s="21" t="s">
        <v>1479</v>
      </c>
      <c r="AQ71" s="92" t="str">
        <f t="shared" si="20"/>
        <v>Writers Grove, Listowel Community Hospital</v>
      </c>
      <c r="AR71" s="93" t="str">
        <f t="shared" si="21"/>
        <v>Kerry</v>
      </c>
      <c r="AS71" s="93" t="s">
        <v>78</v>
      </c>
      <c r="AT71" s="93" t="s">
        <v>78</v>
      </c>
      <c r="AU71" s="93" t="s">
        <v>78</v>
      </c>
      <c r="AV71" s="93" t="s">
        <v>78</v>
      </c>
      <c r="AW71" s="33">
        <f t="shared" si="22"/>
        <v>90.909090909090907</v>
      </c>
      <c r="AX71" s="94" t="s">
        <v>78</v>
      </c>
    </row>
    <row r="72" spans="1:50" x14ac:dyDescent="0.2">
      <c r="A72" s="74" t="s">
        <v>451</v>
      </c>
      <c r="B72" s="75" t="s">
        <v>452</v>
      </c>
      <c r="C72" s="76" t="s">
        <v>453</v>
      </c>
      <c r="D72" s="74" t="s">
        <v>454</v>
      </c>
      <c r="E72" s="74" t="s">
        <v>455</v>
      </c>
      <c r="F72" s="21" t="s">
        <v>1465</v>
      </c>
      <c r="G72" s="74" t="s">
        <v>431</v>
      </c>
      <c r="H72" s="74" t="s">
        <v>432</v>
      </c>
      <c r="I72" s="74" t="s">
        <v>433</v>
      </c>
      <c r="J72" s="21" t="str">
        <f>VLOOKUP(E72, 'RHA A to F by CCA'!A:B, 2,0)</f>
        <v>Area D</v>
      </c>
      <c r="K72" s="74" t="s">
        <v>123</v>
      </c>
      <c r="L72" s="74" t="s">
        <v>434</v>
      </c>
      <c r="M72" s="74">
        <f t="shared" si="12"/>
        <v>10</v>
      </c>
      <c r="N72" s="74">
        <f t="shared" si="12"/>
        <v>9</v>
      </c>
      <c r="O72" s="33">
        <f t="shared" si="13"/>
        <v>90</v>
      </c>
      <c r="P72" s="74">
        <v>0</v>
      </c>
      <c r="Q72" s="74">
        <v>0</v>
      </c>
      <c r="R72" s="33" t="e">
        <f t="shared" si="14"/>
        <v>#DIV/0!</v>
      </c>
      <c r="S72" s="74">
        <v>0</v>
      </c>
      <c r="T72" s="74">
        <v>0</v>
      </c>
      <c r="U72" s="33" t="e">
        <f t="shared" si="15"/>
        <v>#DIV/0!</v>
      </c>
      <c r="V72" s="74">
        <v>0</v>
      </c>
      <c r="W72" s="74">
        <v>0</v>
      </c>
      <c r="X72" s="33" t="e">
        <f t="shared" si="16"/>
        <v>#DIV/0!</v>
      </c>
      <c r="Y72" s="74">
        <v>5</v>
      </c>
      <c r="Z72" s="74">
        <v>5</v>
      </c>
      <c r="AA72" s="33">
        <f t="shared" si="17"/>
        <v>100</v>
      </c>
      <c r="AB72" s="74">
        <v>5</v>
      </c>
      <c r="AC72" s="74">
        <v>4</v>
      </c>
      <c r="AD72" s="33">
        <f t="shared" si="18"/>
        <v>80</v>
      </c>
      <c r="AE72" s="74">
        <v>0</v>
      </c>
      <c r="AF72" s="74">
        <v>0</v>
      </c>
      <c r="AG72" s="33" t="e">
        <f t="shared" si="19"/>
        <v>#DIV/0!</v>
      </c>
      <c r="AH72" s="74">
        <v>0</v>
      </c>
      <c r="AI72" s="74" t="s">
        <v>135</v>
      </c>
      <c r="AJ72" s="74" t="s">
        <v>126</v>
      </c>
      <c r="AK72" s="74" t="s">
        <v>157</v>
      </c>
      <c r="AL72" s="74">
        <v>8</v>
      </c>
      <c r="AM72" s="77">
        <v>44622.225046296298</v>
      </c>
      <c r="AN72" s="77" t="s">
        <v>136</v>
      </c>
      <c r="AO72" s="74">
        <v>379</v>
      </c>
      <c r="AP72" s="21" t="s">
        <v>1479</v>
      </c>
      <c r="AQ72" s="92" t="str">
        <f t="shared" si="20"/>
        <v>Gougane Barra House, Western Road, Mardyke</v>
      </c>
      <c r="AR72" s="93" t="str">
        <f t="shared" si="21"/>
        <v>Cork</v>
      </c>
      <c r="AS72" s="93" t="s">
        <v>1375</v>
      </c>
      <c r="AT72" s="93">
        <v>10</v>
      </c>
      <c r="AU72" s="93">
        <v>9</v>
      </c>
      <c r="AV72" s="94">
        <v>90</v>
      </c>
      <c r="AW72" s="33">
        <f t="shared" si="22"/>
        <v>90</v>
      </c>
      <c r="AX72" s="94">
        <f t="shared" si="23"/>
        <v>0</v>
      </c>
    </row>
    <row r="73" spans="1:50" x14ac:dyDescent="0.2">
      <c r="A73" s="74" t="s">
        <v>456</v>
      </c>
      <c r="B73" s="75" t="s">
        <v>457</v>
      </c>
      <c r="C73" s="76" t="s">
        <v>457</v>
      </c>
      <c r="D73" s="74" t="s">
        <v>458</v>
      </c>
      <c r="E73" s="74" t="s">
        <v>441</v>
      </c>
      <c r="F73" s="21" t="s">
        <v>442</v>
      </c>
      <c r="G73" s="74" t="s">
        <v>442</v>
      </c>
      <c r="H73" s="74" t="s">
        <v>432</v>
      </c>
      <c r="I73" s="74" t="s">
        <v>433</v>
      </c>
      <c r="J73" s="21" t="str">
        <f>VLOOKUP(E73, 'RHA A to F by CCA'!A:B, 2,0)</f>
        <v>Area D</v>
      </c>
      <c r="K73" s="74" t="s">
        <v>123</v>
      </c>
      <c r="L73" s="74" t="s">
        <v>434</v>
      </c>
      <c r="M73" s="74">
        <f t="shared" si="12"/>
        <v>9</v>
      </c>
      <c r="N73" s="74">
        <f t="shared" si="12"/>
        <v>8</v>
      </c>
      <c r="O73" s="33">
        <f t="shared" si="13"/>
        <v>88.888888888888886</v>
      </c>
      <c r="P73" s="74">
        <v>0</v>
      </c>
      <c r="Q73" s="74">
        <v>0</v>
      </c>
      <c r="R73" s="33" t="e">
        <f t="shared" si="14"/>
        <v>#DIV/0!</v>
      </c>
      <c r="S73" s="74">
        <v>0</v>
      </c>
      <c r="T73" s="74">
        <v>0</v>
      </c>
      <c r="U73" s="33" t="e">
        <f t="shared" si="15"/>
        <v>#DIV/0!</v>
      </c>
      <c r="V73" s="74">
        <v>0</v>
      </c>
      <c r="W73" s="74">
        <v>0</v>
      </c>
      <c r="X73" s="33" t="e">
        <f t="shared" si="16"/>
        <v>#DIV/0!</v>
      </c>
      <c r="Y73" s="74">
        <v>5</v>
      </c>
      <c r="Z73" s="74">
        <v>5</v>
      </c>
      <c r="AA73" s="33">
        <f t="shared" si="17"/>
        <v>100</v>
      </c>
      <c r="AB73" s="74">
        <v>0</v>
      </c>
      <c r="AC73" s="74">
        <v>0</v>
      </c>
      <c r="AD73" s="33" t="e">
        <f t="shared" si="18"/>
        <v>#DIV/0!</v>
      </c>
      <c r="AE73" s="74">
        <v>4</v>
      </c>
      <c r="AF73" s="74">
        <v>3</v>
      </c>
      <c r="AG73" s="33">
        <f t="shared" si="19"/>
        <v>75</v>
      </c>
      <c r="AH73" s="74">
        <v>0</v>
      </c>
      <c r="AI73" s="74" t="s">
        <v>135</v>
      </c>
      <c r="AJ73" s="74" t="s">
        <v>126</v>
      </c>
      <c r="AK73" s="74" t="s">
        <v>157</v>
      </c>
      <c r="AL73" s="74">
        <v>12</v>
      </c>
      <c r="AM73" s="77">
        <v>44628.193055555559</v>
      </c>
      <c r="AN73" s="77">
        <v>44564</v>
      </c>
      <c r="AO73" s="74">
        <v>454</v>
      </c>
      <c r="AP73" s="21" t="s">
        <v>1479</v>
      </c>
      <c r="AQ73" s="92" t="str">
        <f t="shared" si="20"/>
        <v>Cherryfield House, Cherryfield House</v>
      </c>
      <c r="AR73" s="93" t="str">
        <f t="shared" si="21"/>
        <v>Kerry</v>
      </c>
      <c r="AS73" s="93" t="s">
        <v>1375</v>
      </c>
      <c r="AT73" s="93">
        <v>12</v>
      </c>
      <c r="AU73" s="93">
        <v>10</v>
      </c>
      <c r="AV73" s="94">
        <v>83.333333333333343</v>
      </c>
      <c r="AW73" s="33">
        <f t="shared" si="22"/>
        <v>88.888888888888886</v>
      </c>
      <c r="AX73" s="94">
        <f t="shared" si="23"/>
        <v>5.5555555555555429</v>
      </c>
    </row>
    <row r="74" spans="1:50" x14ac:dyDescent="0.2">
      <c r="A74" s="74" t="s">
        <v>459</v>
      </c>
      <c r="B74" s="75" t="s">
        <v>460</v>
      </c>
      <c r="C74" s="76" t="s">
        <v>461</v>
      </c>
      <c r="D74" s="74" t="s">
        <v>462</v>
      </c>
      <c r="E74" s="74" t="s">
        <v>441</v>
      </c>
      <c r="F74" s="21" t="s">
        <v>442</v>
      </c>
      <c r="G74" s="74" t="s">
        <v>442</v>
      </c>
      <c r="H74" s="74" t="s">
        <v>432</v>
      </c>
      <c r="I74" s="74" t="s">
        <v>433</v>
      </c>
      <c r="J74" s="21" t="str">
        <f>VLOOKUP(E74, 'RHA A to F by CCA'!A:B, 2,0)</f>
        <v>Area D</v>
      </c>
      <c r="K74" s="74" t="s">
        <v>123</v>
      </c>
      <c r="L74" s="74" t="s">
        <v>434</v>
      </c>
      <c r="M74" s="74">
        <f t="shared" si="12"/>
        <v>7</v>
      </c>
      <c r="N74" s="74">
        <f t="shared" si="12"/>
        <v>6</v>
      </c>
      <c r="O74" s="33">
        <f t="shared" si="13"/>
        <v>85.714285714285708</v>
      </c>
      <c r="P74" s="74">
        <v>0</v>
      </c>
      <c r="Q74" s="74">
        <v>0</v>
      </c>
      <c r="R74" s="33" t="e">
        <f t="shared" si="14"/>
        <v>#DIV/0!</v>
      </c>
      <c r="S74" s="74">
        <v>0</v>
      </c>
      <c r="T74" s="74">
        <v>0</v>
      </c>
      <c r="U74" s="33" t="e">
        <f t="shared" si="15"/>
        <v>#DIV/0!</v>
      </c>
      <c r="V74" s="74">
        <v>0</v>
      </c>
      <c r="W74" s="74">
        <v>0</v>
      </c>
      <c r="X74" s="33" t="e">
        <f t="shared" si="16"/>
        <v>#DIV/0!</v>
      </c>
      <c r="Y74" s="74">
        <v>2</v>
      </c>
      <c r="Z74" s="74">
        <v>2</v>
      </c>
      <c r="AA74" s="33">
        <f t="shared" si="17"/>
        <v>100</v>
      </c>
      <c r="AB74" s="74">
        <v>0</v>
      </c>
      <c r="AC74" s="74">
        <v>0</v>
      </c>
      <c r="AD74" s="33" t="e">
        <f t="shared" si="18"/>
        <v>#DIV/0!</v>
      </c>
      <c r="AE74" s="74">
        <v>5</v>
      </c>
      <c r="AF74" s="74">
        <v>4</v>
      </c>
      <c r="AG74" s="33">
        <f t="shared" si="19"/>
        <v>80</v>
      </c>
      <c r="AH74" s="74">
        <v>0</v>
      </c>
      <c r="AI74" s="74" t="s">
        <v>135</v>
      </c>
      <c r="AJ74" s="74" t="s">
        <v>126</v>
      </c>
      <c r="AK74" s="74" t="s">
        <v>157</v>
      </c>
      <c r="AL74" s="74">
        <v>8</v>
      </c>
      <c r="AM74" s="77">
        <v>44628.198611111111</v>
      </c>
      <c r="AN74" s="77">
        <v>44564</v>
      </c>
      <c r="AO74" s="74">
        <v>455</v>
      </c>
      <c r="AP74" s="21" t="s">
        <v>1479</v>
      </c>
      <c r="AQ74" s="92" t="str">
        <f t="shared" si="20"/>
        <v>Teach an Churaim, Teach An Churaim</v>
      </c>
      <c r="AR74" s="93" t="str">
        <f t="shared" si="21"/>
        <v>Kerry</v>
      </c>
      <c r="AS74" s="93" t="s">
        <v>1375</v>
      </c>
      <c r="AT74" s="93">
        <v>12</v>
      </c>
      <c r="AU74" s="93">
        <v>10</v>
      </c>
      <c r="AV74" s="94">
        <v>83.333333333333343</v>
      </c>
      <c r="AW74" s="33">
        <f t="shared" si="22"/>
        <v>85.714285714285708</v>
      </c>
      <c r="AX74" s="94">
        <f t="shared" si="23"/>
        <v>2.3809523809523654</v>
      </c>
    </row>
    <row r="75" spans="1:50" x14ac:dyDescent="0.2">
      <c r="A75" s="74" t="s">
        <v>463</v>
      </c>
      <c r="B75" s="75" t="s">
        <v>464</v>
      </c>
      <c r="C75" s="76" t="s">
        <v>465</v>
      </c>
      <c r="D75" s="74" t="s">
        <v>466</v>
      </c>
      <c r="E75" s="74" t="s">
        <v>441</v>
      </c>
      <c r="F75" s="21" t="s">
        <v>442</v>
      </c>
      <c r="G75" s="74" t="s">
        <v>442</v>
      </c>
      <c r="H75" s="74" t="s">
        <v>432</v>
      </c>
      <c r="I75" s="74" t="s">
        <v>433</v>
      </c>
      <c r="J75" s="21" t="str">
        <f>VLOOKUP(E75, 'RHA A to F by CCA'!A:B, 2,0)</f>
        <v>Area D</v>
      </c>
      <c r="K75" s="74" t="s">
        <v>123</v>
      </c>
      <c r="L75" s="74" t="s">
        <v>434</v>
      </c>
      <c r="M75" s="74">
        <f t="shared" si="12"/>
        <v>43</v>
      </c>
      <c r="N75" s="74">
        <f t="shared" si="12"/>
        <v>36</v>
      </c>
      <c r="O75" s="33">
        <f t="shared" si="13"/>
        <v>83.720930232558146</v>
      </c>
      <c r="P75" s="74">
        <v>4</v>
      </c>
      <c r="Q75" s="74">
        <v>4</v>
      </c>
      <c r="R75" s="33">
        <f t="shared" si="14"/>
        <v>100</v>
      </c>
      <c r="S75" s="74">
        <v>1</v>
      </c>
      <c r="T75" s="74">
        <v>1</v>
      </c>
      <c r="U75" s="33">
        <f t="shared" si="15"/>
        <v>100</v>
      </c>
      <c r="V75" s="74">
        <v>1</v>
      </c>
      <c r="W75" s="74">
        <v>1</v>
      </c>
      <c r="X75" s="33">
        <f t="shared" si="16"/>
        <v>100</v>
      </c>
      <c r="Y75" s="74">
        <v>17</v>
      </c>
      <c r="Z75" s="74">
        <v>14</v>
      </c>
      <c r="AA75" s="33">
        <f t="shared" si="17"/>
        <v>82.35294117647058</v>
      </c>
      <c r="AB75" s="74">
        <v>18</v>
      </c>
      <c r="AC75" s="74">
        <v>14</v>
      </c>
      <c r="AD75" s="33">
        <f t="shared" si="18"/>
        <v>77.777777777777786</v>
      </c>
      <c r="AE75" s="74">
        <v>2</v>
      </c>
      <c r="AF75" s="74">
        <v>2</v>
      </c>
      <c r="AG75" s="33">
        <f t="shared" si="19"/>
        <v>100</v>
      </c>
      <c r="AH75" s="74">
        <v>4</v>
      </c>
      <c r="AI75" s="74" t="s">
        <v>135</v>
      </c>
      <c r="AJ75" s="74" t="s">
        <v>126</v>
      </c>
      <c r="AK75" s="74" t="s">
        <v>127</v>
      </c>
      <c r="AL75" s="74">
        <v>28</v>
      </c>
      <c r="AM75" s="77">
        <v>44621.366898148146</v>
      </c>
      <c r="AN75" s="77" t="s">
        <v>396</v>
      </c>
      <c r="AO75" s="74">
        <v>370</v>
      </c>
      <c r="AP75" s="21" t="s">
        <v>1478</v>
      </c>
      <c r="AQ75" s="92" t="str">
        <f t="shared" si="20"/>
        <v>Kenmare Community Nursing Unit, Kenmare</v>
      </c>
      <c r="AR75" s="93" t="str">
        <f t="shared" si="21"/>
        <v>Kerry</v>
      </c>
      <c r="AS75" s="93" t="s">
        <v>1375</v>
      </c>
      <c r="AT75" s="93">
        <v>38</v>
      </c>
      <c r="AU75" s="93">
        <v>35</v>
      </c>
      <c r="AV75" s="94">
        <v>92.10526315789474</v>
      </c>
      <c r="AW75" s="33">
        <f t="shared" si="22"/>
        <v>83.720930232558146</v>
      </c>
      <c r="AX75" s="94">
        <f t="shared" si="23"/>
        <v>-8.3843329253365937</v>
      </c>
    </row>
    <row r="76" spans="1:50" x14ac:dyDescent="0.2">
      <c r="A76" s="74" t="s">
        <v>467</v>
      </c>
      <c r="B76" s="75" t="s">
        <v>468</v>
      </c>
      <c r="C76" s="76" t="s">
        <v>300</v>
      </c>
      <c r="D76" s="74" t="s">
        <v>469</v>
      </c>
      <c r="E76" s="74" t="s">
        <v>441</v>
      </c>
      <c r="F76" s="21" t="s">
        <v>442</v>
      </c>
      <c r="G76" s="74" t="s">
        <v>442</v>
      </c>
      <c r="H76" s="74" t="s">
        <v>432</v>
      </c>
      <c r="I76" s="74" t="s">
        <v>433</v>
      </c>
      <c r="J76" s="21" t="str">
        <f>VLOOKUP(E76, 'RHA A to F by CCA'!A:B, 2,0)</f>
        <v>Area D</v>
      </c>
      <c r="K76" s="74" t="s">
        <v>123</v>
      </c>
      <c r="L76" s="74" t="s">
        <v>434</v>
      </c>
      <c r="M76" s="74">
        <f t="shared" si="12"/>
        <v>62</v>
      </c>
      <c r="N76" s="74">
        <f t="shared" si="12"/>
        <v>51</v>
      </c>
      <c r="O76" s="33">
        <f t="shared" si="13"/>
        <v>82.258064516129039</v>
      </c>
      <c r="P76" s="74">
        <v>4</v>
      </c>
      <c r="Q76" s="74">
        <v>3</v>
      </c>
      <c r="R76" s="33">
        <f t="shared" si="14"/>
        <v>75</v>
      </c>
      <c r="S76" s="74">
        <v>4</v>
      </c>
      <c r="T76" s="74">
        <v>4</v>
      </c>
      <c r="U76" s="33">
        <f t="shared" si="15"/>
        <v>100</v>
      </c>
      <c r="V76" s="74">
        <v>1</v>
      </c>
      <c r="W76" s="74">
        <v>1</v>
      </c>
      <c r="X76" s="33">
        <f t="shared" si="16"/>
        <v>100</v>
      </c>
      <c r="Y76" s="74">
        <v>20</v>
      </c>
      <c r="Z76" s="74">
        <v>15</v>
      </c>
      <c r="AA76" s="33">
        <f t="shared" si="17"/>
        <v>75</v>
      </c>
      <c r="AB76" s="74">
        <v>7</v>
      </c>
      <c r="AC76" s="74">
        <v>6</v>
      </c>
      <c r="AD76" s="33">
        <f t="shared" si="18"/>
        <v>85.714285714285708</v>
      </c>
      <c r="AE76" s="74">
        <v>26</v>
      </c>
      <c r="AF76" s="74">
        <v>22</v>
      </c>
      <c r="AG76" s="33">
        <f t="shared" si="19"/>
        <v>84.615384615384613</v>
      </c>
      <c r="AH76" s="74">
        <v>0</v>
      </c>
      <c r="AI76" s="74" t="s">
        <v>135</v>
      </c>
      <c r="AJ76" s="74" t="s">
        <v>126</v>
      </c>
      <c r="AK76" s="74" t="s">
        <v>127</v>
      </c>
      <c r="AL76" s="74">
        <v>24</v>
      </c>
      <c r="AM76" s="77">
        <v>44519.18953703704</v>
      </c>
      <c r="AN76" s="77" t="s">
        <v>409</v>
      </c>
      <c r="AO76" s="74">
        <v>3</v>
      </c>
      <c r="AP76" s="21" t="s">
        <v>1478</v>
      </c>
      <c r="AQ76" s="92" t="str">
        <f t="shared" si="20"/>
        <v>St Josephs Unit, Listowel Community Hospital, Convent Road</v>
      </c>
      <c r="AR76" s="93" t="str">
        <f t="shared" si="21"/>
        <v>Kerry</v>
      </c>
      <c r="AS76" s="93" t="s">
        <v>1375</v>
      </c>
      <c r="AT76" s="93">
        <v>59</v>
      </c>
      <c r="AU76" s="93">
        <v>57</v>
      </c>
      <c r="AV76" s="94">
        <v>96.610169491525426</v>
      </c>
      <c r="AW76" s="33">
        <f t="shared" si="22"/>
        <v>82.258064516129039</v>
      </c>
      <c r="AX76" s="94">
        <f t="shared" si="23"/>
        <v>-14.352104975396387</v>
      </c>
    </row>
    <row r="77" spans="1:50" x14ac:dyDescent="0.2">
      <c r="A77" s="74" t="s">
        <v>470</v>
      </c>
      <c r="B77" s="75" t="s">
        <v>471</v>
      </c>
      <c r="C77" s="76" t="s">
        <v>472</v>
      </c>
      <c r="D77" s="74" t="s">
        <v>473</v>
      </c>
      <c r="E77" s="74" t="s">
        <v>455</v>
      </c>
      <c r="F77" s="21" t="s">
        <v>1465</v>
      </c>
      <c r="G77" s="74" t="s">
        <v>431</v>
      </c>
      <c r="H77" s="74" t="s">
        <v>432</v>
      </c>
      <c r="I77" s="74" t="s">
        <v>433</v>
      </c>
      <c r="J77" s="21" t="str">
        <f>VLOOKUP(E77, 'RHA A to F by CCA'!A:B, 2,0)</f>
        <v>Area D</v>
      </c>
      <c r="K77" s="74" t="s">
        <v>123</v>
      </c>
      <c r="L77" s="74" t="s">
        <v>434</v>
      </c>
      <c r="M77" s="74">
        <f t="shared" si="12"/>
        <v>72</v>
      </c>
      <c r="N77" s="74">
        <f t="shared" si="12"/>
        <v>59</v>
      </c>
      <c r="O77" s="33">
        <f t="shared" si="13"/>
        <v>81.944444444444443</v>
      </c>
      <c r="P77" s="74">
        <v>2</v>
      </c>
      <c r="Q77" s="74">
        <v>2</v>
      </c>
      <c r="R77" s="33">
        <f t="shared" si="14"/>
        <v>100</v>
      </c>
      <c r="S77" s="74">
        <v>3</v>
      </c>
      <c r="T77" s="74">
        <v>3</v>
      </c>
      <c r="U77" s="33">
        <f t="shared" si="15"/>
        <v>100</v>
      </c>
      <c r="V77" s="74">
        <v>5</v>
      </c>
      <c r="W77" s="74">
        <v>4</v>
      </c>
      <c r="X77" s="33">
        <f t="shared" si="16"/>
        <v>80</v>
      </c>
      <c r="Y77" s="74">
        <v>52</v>
      </c>
      <c r="Z77" s="74">
        <v>45</v>
      </c>
      <c r="AA77" s="33">
        <f t="shared" si="17"/>
        <v>86.538461538461547</v>
      </c>
      <c r="AB77" s="74">
        <v>10</v>
      </c>
      <c r="AC77" s="74">
        <v>5</v>
      </c>
      <c r="AD77" s="33">
        <f t="shared" si="18"/>
        <v>50</v>
      </c>
      <c r="AE77" s="74">
        <v>0</v>
      </c>
      <c r="AF77" s="74">
        <v>0</v>
      </c>
      <c r="AG77" s="33" t="e">
        <f t="shared" si="19"/>
        <v>#DIV/0!</v>
      </c>
      <c r="AH77" s="74">
        <v>0</v>
      </c>
      <c r="AI77" s="74">
        <v>0</v>
      </c>
      <c r="AJ77" s="74" t="s">
        <v>126</v>
      </c>
      <c r="AK77" s="74" t="s">
        <v>157</v>
      </c>
      <c r="AL77" s="74" t="s">
        <v>435</v>
      </c>
      <c r="AM77" s="77">
        <v>44615.271863425929</v>
      </c>
      <c r="AN77" s="77" t="s">
        <v>436</v>
      </c>
      <c r="AO77" s="74">
        <v>313</v>
      </c>
      <c r="AP77" s="21" t="s">
        <v>1479</v>
      </c>
      <c r="AQ77" s="92" t="str">
        <f t="shared" si="20"/>
        <v>Carraig Mór Centre, An Charraig Mhór</v>
      </c>
      <c r="AR77" s="93" t="str">
        <f t="shared" si="21"/>
        <v>Cork</v>
      </c>
      <c r="AS77" s="93" t="s">
        <v>1375</v>
      </c>
      <c r="AT77" s="93">
        <v>80</v>
      </c>
      <c r="AU77" s="93">
        <v>62</v>
      </c>
      <c r="AV77" s="94">
        <v>77.5</v>
      </c>
      <c r="AW77" s="33">
        <f t="shared" si="22"/>
        <v>81.944444444444443</v>
      </c>
      <c r="AX77" s="94">
        <f t="shared" si="23"/>
        <v>4.4444444444444429</v>
      </c>
    </row>
    <row r="78" spans="1:50" x14ac:dyDescent="0.2">
      <c r="A78" s="74" t="s">
        <v>474</v>
      </c>
      <c r="B78" s="75" t="s">
        <v>475</v>
      </c>
      <c r="C78" s="76" t="s">
        <v>476</v>
      </c>
      <c r="D78" s="74" t="s">
        <v>477</v>
      </c>
      <c r="E78" s="74" t="s">
        <v>455</v>
      </c>
      <c r="F78" s="21" t="s">
        <v>1465</v>
      </c>
      <c r="G78" s="74" t="s">
        <v>431</v>
      </c>
      <c r="H78" s="74" t="s">
        <v>432</v>
      </c>
      <c r="I78" s="74" t="s">
        <v>433</v>
      </c>
      <c r="J78" s="21" t="str">
        <f>VLOOKUP(E78, 'RHA A to F by CCA'!A:B, 2,0)</f>
        <v>Area D</v>
      </c>
      <c r="K78" s="74" t="s">
        <v>123</v>
      </c>
      <c r="L78" s="74" t="s">
        <v>434</v>
      </c>
      <c r="M78" s="74">
        <f t="shared" si="12"/>
        <v>82</v>
      </c>
      <c r="N78" s="74">
        <f t="shared" si="12"/>
        <v>67</v>
      </c>
      <c r="O78" s="33">
        <f t="shared" si="13"/>
        <v>81.707317073170728</v>
      </c>
      <c r="P78" s="74">
        <v>5</v>
      </c>
      <c r="Q78" s="74">
        <v>5</v>
      </c>
      <c r="R78" s="33">
        <f t="shared" si="14"/>
        <v>100</v>
      </c>
      <c r="S78" s="74">
        <v>2</v>
      </c>
      <c r="T78" s="74">
        <v>2</v>
      </c>
      <c r="U78" s="33">
        <f t="shared" si="15"/>
        <v>100</v>
      </c>
      <c r="V78" s="74">
        <v>0</v>
      </c>
      <c r="W78" s="74">
        <v>0</v>
      </c>
      <c r="X78" s="33" t="e">
        <f t="shared" si="16"/>
        <v>#DIV/0!</v>
      </c>
      <c r="Y78" s="74">
        <v>34</v>
      </c>
      <c r="Z78" s="74">
        <v>27</v>
      </c>
      <c r="AA78" s="33">
        <f t="shared" si="17"/>
        <v>79.411764705882348</v>
      </c>
      <c r="AB78" s="74">
        <v>5</v>
      </c>
      <c r="AC78" s="74">
        <v>3</v>
      </c>
      <c r="AD78" s="33">
        <f t="shared" si="18"/>
        <v>60</v>
      </c>
      <c r="AE78" s="74">
        <v>36</v>
      </c>
      <c r="AF78" s="74">
        <v>30</v>
      </c>
      <c r="AG78" s="33">
        <f t="shared" si="19"/>
        <v>83.333333333333343</v>
      </c>
      <c r="AH78" s="74">
        <v>0</v>
      </c>
      <c r="AI78" s="74" t="s">
        <v>135</v>
      </c>
      <c r="AJ78" s="74" t="s">
        <v>126</v>
      </c>
      <c r="AK78" s="74" t="s">
        <v>127</v>
      </c>
      <c r="AL78" s="74">
        <v>43</v>
      </c>
      <c r="AM78" s="77">
        <v>44533.197118055556</v>
      </c>
      <c r="AN78" s="77" t="s">
        <v>478</v>
      </c>
      <c r="AO78" s="74">
        <v>74</v>
      </c>
      <c r="AP78" s="21" t="s">
        <v>1478</v>
      </c>
      <c r="AQ78" s="92" t="str">
        <f t="shared" si="20"/>
        <v>Midleton Community Hospital, The Green</v>
      </c>
      <c r="AR78" s="93" t="str">
        <f t="shared" si="21"/>
        <v>Cork</v>
      </c>
      <c r="AS78" s="93" t="s">
        <v>1375</v>
      </c>
      <c r="AT78" s="93">
        <v>87</v>
      </c>
      <c r="AU78" s="93">
        <v>66</v>
      </c>
      <c r="AV78" s="94">
        <v>75.862068965517238</v>
      </c>
      <c r="AW78" s="33">
        <f t="shared" si="22"/>
        <v>81.707317073170728</v>
      </c>
      <c r="AX78" s="94">
        <f t="shared" si="23"/>
        <v>5.8452481076534895</v>
      </c>
    </row>
    <row r="79" spans="1:50" x14ac:dyDescent="0.2">
      <c r="A79" s="74" t="s">
        <v>479</v>
      </c>
      <c r="B79" s="75" t="s">
        <v>480</v>
      </c>
      <c r="C79" s="76" t="s">
        <v>481</v>
      </c>
      <c r="D79" s="74" t="s">
        <v>482</v>
      </c>
      <c r="E79" s="74" t="s">
        <v>430</v>
      </c>
      <c r="F79" s="21" t="s">
        <v>1464</v>
      </c>
      <c r="G79" s="74" t="s">
        <v>431</v>
      </c>
      <c r="H79" s="74" t="s">
        <v>432</v>
      </c>
      <c r="I79" s="74" t="s">
        <v>433</v>
      </c>
      <c r="J79" s="21" t="str">
        <f>VLOOKUP(E79, 'RHA A to F by CCA'!A:B, 2,0)</f>
        <v>Area D</v>
      </c>
      <c r="K79" s="74" t="s">
        <v>123</v>
      </c>
      <c r="L79" s="74" t="s">
        <v>434</v>
      </c>
      <c r="M79" s="74">
        <f t="shared" si="12"/>
        <v>16</v>
      </c>
      <c r="N79" s="74">
        <f t="shared" si="12"/>
        <v>12</v>
      </c>
      <c r="O79" s="33">
        <f t="shared" si="13"/>
        <v>75</v>
      </c>
      <c r="P79" s="74">
        <v>0</v>
      </c>
      <c r="Q79" s="74">
        <v>0</v>
      </c>
      <c r="R79" s="33" t="e">
        <f t="shared" si="14"/>
        <v>#DIV/0!</v>
      </c>
      <c r="S79" s="74">
        <v>1</v>
      </c>
      <c r="T79" s="74">
        <v>1</v>
      </c>
      <c r="U79" s="33">
        <f t="shared" si="15"/>
        <v>100</v>
      </c>
      <c r="V79" s="74">
        <v>5</v>
      </c>
      <c r="W79" s="74">
        <v>5</v>
      </c>
      <c r="X79" s="33">
        <f t="shared" si="16"/>
        <v>100</v>
      </c>
      <c r="Y79" s="74">
        <v>10</v>
      </c>
      <c r="Z79" s="74">
        <v>6</v>
      </c>
      <c r="AA79" s="33">
        <f t="shared" si="17"/>
        <v>60</v>
      </c>
      <c r="AB79" s="74">
        <v>0</v>
      </c>
      <c r="AC79" s="74">
        <v>0</v>
      </c>
      <c r="AD79" s="33" t="e">
        <f t="shared" si="18"/>
        <v>#DIV/0!</v>
      </c>
      <c r="AE79" s="74">
        <v>0</v>
      </c>
      <c r="AF79" s="74">
        <v>0</v>
      </c>
      <c r="AG79" s="33" t="e">
        <f t="shared" si="19"/>
        <v>#DIV/0!</v>
      </c>
      <c r="AH79" s="74">
        <v>0</v>
      </c>
      <c r="AI79" s="74">
        <v>0</v>
      </c>
      <c r="AJ79" s="74" t="s">
        <v>126</v>
      </c>
      <c r="AK79" s="74" t="s">
        <v>157</v>
      </c>
      <c r="AL79" s="74" t="s">
        <v>435</v>
      </c>
      <c r="AM79" s="77">
        <v>44615.274664351855</v>
      </c>
      <c r="AN79" s="77" t="s">
        <v>436</v>
      </c>
      <c r="AO79" s="74">
        <v>314</v>
      </c>
      <c r="AP79" s="21" t="s">
        <v>717</v>
      </c>
      <c r="AQ79" s="92" t="str">
        <f t="shared" si="20"/>
        <v>Macroom Community Hospital, Saint. Coleman's House Hostel</v>
      </c>
      <c r="AR79" s="93" t="str">
        <f t="shared" si="21"/>
        <v>Cork</v>
      </c>
      <c r="AS79" s="93" t="s">
        <v>78</v>
      </c>
      <c r="AT79" s="93" t="s">
        <v>78</v>
      </c>
      <c r="AU79" s="93" t="s">
        <v>78</v>
      </c>
      <c r="AV79" s="93" t="s">
        <v>78</v>
      </c>
      <c r="AW79" s="33">
        <f t="shared" si="22"/>
        <v>75</v>
      </c>
      <c r="AX79" s="94" t="s">
        <v>78</v>
      </c>
    </row>
    <row r="80" spans="1:50" x14ac:dyDescent="0.2">
      <c r="A80" s="74" t="s">
        <v>483</v>
      </c>
      <c r="B80" s="75" t="s">
        <v>484</v>
      </c>
      <c r="C80" s="76" t="s">
        <v>485</v>
      </c>
      <c r="D80" s="74" t="s">
        <v>486</v>
      </c>
      <c r="E80" s="74" t="s">
        <v>455</v>
      </c>
      <c r="F80" s="21" t="s">
        <v>1465</v>
      </c>
      <c r="G80" s="74" t="s">
        <v>431</v>
      </c>
      <c r="H80" s="74" t="s">
        <v>432</v>
      </c>
      <c r="I80" s="74" t="s">
        <v>433</v>
      </c>
      <c r="J80" s="21" t="str">
        <f>VLOOKUP(E80, 'RHA A to F by CCA'!A:B, 2,0)</f>
        <v>Area D</v>
      </c>
      <c r="K80" s="74" t="s">
        <v>123</v>
      </c>
      <c r="L80" s="74" t="s">
        <v>434</v>
      </c>
      <c r="M80" s="74">
        <f t="shared" si="12"/>
        <v>24</v>
      </c>
      <c r="N80" s="74">
        <f t="shared" si="12"/>
        <v>18</v>
      </c>
      <c r="O80" s="33">
        <f t="shared" si="13"/>
        <v>75</v>
      </c>
      <c r="P80" s="74">
        <v>0</v>
      </c>
      <c r="Q80" s="74">
        <v>0</v>
      </c>
      <c r="R80" s="33" t="e">
        <f t="shared" si="14"/>
        <v>#DIV/0!</v>
      </c>
      <c r="S80" s="74">
        <v>0</v>
      </c>
      <c r="T80" s="74">
        <v>0</v>
      </c>
      <c r="U80" s="33" t="e">
        <f t="shared" si="15"/>
        <v>#DIV/0!</v>
      </c>
      <c r="V80" s="74">
        <v>0</v>
      </c>
      <c r="W80" s="74">
        <v>0</v>
      </c>
      <c r="X80" s="33" t="e">
        <f t="shared" si="16"/>
        <v>#DIV/0!</v>
      </c>
      <c r="Y80" s="74">
        <v>10</v>
      </c>
      <c r="Z80" s="74">
        <v>7</v>
      </c>
      <c r="AA80" s="33">
        <f t="shared" si="17"/>
        <v>70</v>
      </c>
      <c r="AB80" s="74">
        <v>0</v>
      </c>
      <c r="AC80" s="74">
        <v>0</v>
      </c>
      <c r="AD80" s="33" t="e">
        <f t="shared" si="18"/>
        <v>#DIV/0!</v>
      </c>
      <c r="AE80" s="74">
        <v>14</v>
      </c>
      <c r="AF80" s="74">
        <v>11</v>
      </c>
      <c r="AG80" s="33">
        <f t="shared" si="19"/>
        <v>78.571428571428569</v>
      </c>
      <c r="AH80" s="74">
        <v>0</v>
      </c>
      <c r="AI80" s="74" t="s">
        <v>135</v>
      </c>
      <c r="AJ80" s="74" t="s">
        <v>126</v>
      </c>
      <c r="AK80" s="74" t="s">
        <v>162</v>
      </c>
      <c r="AL80" s="74">
        <v>13</v>
      </c>
      <c r="AM80" s="77">
        <v>44616.366469907407</v>
      </c>
      <c r="AN80" s="77" t="s">
        <v>231</v>
      </c>
      <c r="AO80" s="74">
        <v>339</v>
      </c>
      <c r="AP80" s="21" t="s">
        <v>1478</v>
      </c>
      <c r="AQ80" s="92" t="str">
        <f t="shared" si="20"/>
        <v>West County Cork 2, Teach Cairde</v>
      </c>
      <c r="AR80" s="93" t="str">
        <f t="shared" si="21"/>
        <v>Cork</v>
      </c>
      <c r="AS80" s="93" t="s">
        <v>1375</v>
      </c>
      <c r="AT80" s="93">
        <v>22</v>
      </c>
      <c r="AU80" s="93">
        <v>18</v>
      </c>
      <c r="AV80" s="94">
        <v>81.818181818181827</v>
      </c>
      <c r="AW80" s="33">
        <f t="shared" si="22"/>
        <v>75</v>
      </c>
      <c r="AX80" s="94">
        <f t="shared" si="23"/>
        <v>-6.8181818181818272</v>
      </c>
    </row>
    <row r="81" spans="1:50" x14ac:dyDescent="0.2">
      <c r="A81" s="74" t="s">
        <v>487</v>
      </c>
      <c r="B81" s="75" t="s">
        <v>488</v>
      </c>
      <c r="C81" s="76" t="s">
        <v>489</v>
      </c>
      <c r="D81" s="74" t="s">
        <v>490</v>
      </c>
      <c r="E81" s="74" t="s">
        <v>430</v>
      </c>
      <c r="F81" s="21" t="s">
        <v>1464</v>
      </c>
      <c r="G81" s="74" t="s">
        <v>431</v>
      </c>
      <c r="H81" s="74" t="s">
        <v>432</v>
      </c>
      <c r="I81" s="74" t="s">
        <v>433</v>
      </c>
      <c r="J81" s="21" t="str">
        <f>VLOOKUP(E81, 'RHA A to F by CCA'!A:B, 2,0)</f>
        <v>Area D</v>
      </c>
      <c r="K81" s="74" t="s">
        <v>123</v>
      </c>
      <c r="L81" s="74" t="s">
        <v>434</v>
      </c>
      <c r="M81" s="74">
        <f t="shared" si="12"/>
        <v>38</v>
      </c>
      <c r="N81" s="74">
        <f t="shared" si="12"/>
        <v>28</v>
      </c>
      <c r="O81" s="33">
        <f t="shared" si="13"/>
        <v>73.68421052631578</v>
      </c>
      <c r="P81" s="74">
        <v>6</v>
      </c>
      <c r="Q81" s="74">
        <v>4</v>
      </c>
      <c r="R81" s="33">
        <f t="shared" si="14"/>
        <v>66.666666666666657</v>
      </c>
      <c r="S81" s="74">
        <v>8</v>
      </c>
      <c r="T81" s="74">
        <v>4</v>
      </c>
      <c r="U81" s="33">
        <f t="shared" si="15"/>
        <v>50</v>
      </c>
      <c r="V81" s="74">
        <v>1</v>
      </c>
      <c r="W81" s="74">
        <v>1</v>
      </c>
      <c r="X81" s="33">
        <f t="shared" si="16"/>
        <v>100</v>
      </c>
      <c r="Y81" s="74">
        <v>19</v>
      </c>
      <c r="Z81" s="74">
        <v>16</v>
      </c>
      <c r="AA81" s="33">
        <f t="shared" si="17"/>
        <v>84.210526315789465</v>
      </c>
      <c r="AB81" s="74">
        <v>4</v>
      </c>
      <c r="AC81" s="74">
        <v>3</v>
      </c>
      <c r="AD81" s="33">
        <f t="shared" si="18"/>
        <v>75</v>
      </c>
      <c r="AE81" s="74">
        <v>0</v>
      </c>
      <c r="AF81" s="74">
        <v>0</v>
      </c>
      <c r="AG81" s="33" t="e">
        <f t="shared" si="19"/>
        <v>#DIV/0!</v>
      </c>
      <c r="AH81" s="74">
        <v>0</v>
      </c>
      <c r="AI81" s="74"/>
      <c r="AJ81" s="74" t="s">
        <v>126</v>
      </c>
      <c r="AK81" s="74" t="s">
        <v>157</v>
      </c>
      <c r="AL81" s="74" t="s">
        <v>435</v>
      </c>
      <c r="AM81" s="77">
        <v>44615.247094907405</v>
      </c>
      <c r="AN81" s="77" t="s">
        <v>491</v>
      </c>
      <c r="AO81" s="74">
        <v>306</v>
      </c>
      <c r="AP81" s="21" t="s">
        <v>717</v>
      </c>
      <c r="AQ81" s="92" t="str">
        <f t="shared" si="20"/>
        <v>Centre for Mental Health Care &amp; Recovery, Bantry</v>
      </c>
      <c r="AR81" s="93" t="str">
        <f t="shared" si="21"/>
        <v>Cork</v>
      </c>
      <c r="AS81" s="93" t="s">
        <v>78</v>
      </c>
      <c r="AT81" s="93" t="s">
        <v>78</v>
      </c>
      <c r="AU81" s="93" t="s">
        <v>78</v>
      </c>
      <c r="AV81" s="93" t="s">
        <v>78</v>
      </c>
      <c r="AW81" s="33">
        <f t="shared" si="22"/>
        <v>73.68421052631578</v>
      </c>
      <c r="AX81" s="94" t="s">
        <v>78</v>
      </c>
    </row>
    <row r="82" spans="1:50" x14ac:dyDescent="0.2">
      <c r="A82" s="74" t="s">
        <v>492</v>
      </c>
      <c r="B82" s="75" t="s">
        <v>493</v>
      </c>
      <c r="C82" s="76" t="s">
        <v>494</v>
      </c>
      <c r="D82" s="74" t="s">
        <v>490</v>
      </c>
      <c r="E82" s="74" t="s">
        <v>430</v>
      </c>
      <c r="F82" s="21" t="s">
        <v>1464</v>
      </c>
      <c r="G82" s="74" t="s">
        <v>431</v>
      </c>
      <c r="H82" s="74" t="s">
        <v>432</v>
      </c>
      <c r="I82" s="74" t="s">
        <v>433</v>
      </c>
      <c r="J82" s="21" t="str">
        <f>VLOOKUP(E82, 'RHA A to F by CCA'!A:B, 2,0)</f>
        <v>Area D</v>
      </c>
      <c r="K82" s="74" t="s">
        <v>123</v>
      </c>
      <c r="L82" s="74" t="s">
        <v>434</v>
      </c>
      <c r="M82" s="74">
        <f t="shared" si="12"/>
        <v>38</v>
      </c>
      <c r="N82" s="74">
        <f t="shared" si="12"/>
        <v>28</v>
      </c>
      <c r="O82" s="33">
        <f t="shared" si="13"/>
        <v>73.68421052631578</v>
      </c>
      <c r="P82" s="74">
        <v>6</v>
      </c>
      <c r="Q82" s="74">
        <v>4</v>
      </c>
      <c r="R82" s="33">
        <f t="shared" si="14"/>
        <v>66.666666666666657</v>
      </c>
      <c r="S82" s="74">
        <v>8</v>
      </c>
      <c r="T82" s="74">
        <v>4</v>
      </c>
      <c r="U82" s="33">
        <f t="shared" si="15"/>
        <v>50</v>
      </c>
      <c r="V82" s="74">
        <v>1</v>
      </c>
      <c r="W82" s="74">
        <v>1</v>
      </c>
      <c r="X82" s="33">
        <f t="shared" si="16"/>
        <v>100</v>
      </c>
      <c r="Y82" s="74">
        <v>19</v>
      </c>
      <c r="Z82" s="74">
        <v>16</v>
      </c>
      <c r="AA82" s="33">
        <f t="shared" si="17"/>
        <v>84.210526315789465</v>
      </c>
      <c r="AB82" s="74">
        <v>4</v>
      </c>
      <c r="AC82" s="74">
        <v>3</v>
      </c>
      <c r="AD82" s="33">
        <f t="shared" si="18"/>
        <v>75</v>
      </c>
      <c r="AE82" s="74">
        <v>0</v>
      </c>
      <c r="AF82" s="74">
        <v>0</v>
      </c>
      <c r="AG82" s="33" t="e">
        <f t="shared" si="19"/>
        <v>#DIV/0!</v>
      </c>
      <c r="AH82" s="74">
        <v>0</v>
      </c>
      <c r="AI82" s="74">
        <v>0</v>
      </c>
      <c r="AJ82" s="74" t="s">
        <v>126</v>
      </c>
      <c r="AK82" s="74" t="s">
        <v>157</v>
      </c>
      <c r="AL82" s="74" t="s">
        <v>435</v>
      </c>
      <c r="AM82" s="77">
        <v>44565.28638888889</v>
      </c>
      <c r="AN82" s="77" t="s">
        <v>495</v>
      </c>
      <c r="AO82" s="74">
        <v>290</v>
      </c>
      <c r="AP82" s="21" t="s">
        <v>1479</v>
      </c>
      <c r="AQ82" s="92" t="str">
        <f t="shared" si="20"/>
        <v>St Joseph's Unit, Carrignagat</v>
      </c>
      <c r="AR82" s="93" t="str">
        <f t="shared" si="21"/>
        <v>Cork</v>
      </c>
      <c r="AS82" s="93" t="s">
        <v>1375</v>
      </c>
      <c r="AT82" s="93">
        <v>37</v>
      </c>
      <c r="AU82" s="93">
        <v>35</v>
      </c>
      <c r="AV82" s="94">
        <v>94.594594594594597</v>
      </c>
      <c r="AW82" s="33">
        <f t="shared" si="22"/>
        <v>73.68421052631578</v>
      </c>
      <c r="AX82" s="94">
        <f t="shared" si="23"/>
        <v>-20.910384068278816</v>
      </c>
    </row>
    <row r="83" spans="1:50" x14ac:dyDescent="0.2">
      <c r="A83" s="74" t="e">
        <v>#N/A</v>
      </c>
      <c r="B83" s="75" t="s">
        <v>496</v>
      </c>
      <c r="C83" s="76" t="s">
        <v>497</v>
      </c>
      <c r="D83" s="74" t="s">
        <v>498</v>
      </c>
      <c r="E83" s="74" t="s">
        <v>430</v>
      </c>
      <c r="F83" s="21" t="s">
        <v>1464</v>
      </c>
      <c r="G83" s="74" t="s">
        <v>431</v>
      </c>
      <c r="H83" s="74" t="s">
        <v>432</v>
      </c>
      <c r="I83" s="74" t="s">
        <v>433</v>
      </c>
      <c r="J83" s="21" t="str">
        <f>VLOOKUP(E83, 'RHA A to F by CCA'!A:B, 2,0)</f>
        <v>Area D</v>
      </c>
      <c r="K83" s="74" t="s">
        <v>123</v>
      </c>
      <c r="L83" s="74" t="s">
        <v>434</v>
      </c>
      <c r="M83" s="74">
        <f t="shared" si="12"/>
        <v>15</v>
      </c>
      <c r="N83" s="74">
        <f t="shared" si="12"/>
        <v>11</v>
      </c>
      <c r="O83" s="33">
        <f t="shared" si="13"/>
        <v>73.333333333333329</v>
      </c>
      <c r="P83" s="74">
        <v>0</v>
      </c>
      <c r="Q83" s="74">
        <v>0</v>
      </c>
      <c r="R83" s="33" t="e">
        <f t="shared" si="14"/>
        <v>#DIV/0!</v>
      </c>
      <c r="S83" s="74">
        <v>0</v>
      </c>
      <c r="T83" s="74">
        <v>0</v>
      </c>
      <c r="U83" s="33" t="e">
        <f t="shared" si="15"/>
        <v>#DIV/0!</v>
      </c>
      <c r="V83" s="74">
        <v>5</v>
      </c>
      <c r="W83" s="74">
        <v>5</v>
      </c>
      <c r="X83" s="33">
        <f t="shared" si="16"/>
        <v>100</v>
      </c>
      <c r="Y83" s="74">
        <v>10</v>
      </c>
      <c r="Z83" s="74">
        <v>6</v>
      </c>
      <c r="AA83" s="33">
        <f t="shared" si="17"/>
        <v>60</v>
      </c>
      <c r="AB83" s="74">
        <v>0</v>
      </c>
      <c r="AC83" s="74">
        <v>0</v>
      </c>
      <c r="AD83" s="33" t="e">
        <f t="shared" si="18"/>
        <v>#DIV/0!</v>
      </c>
      <c r="AE83" s="74">
        <v>0</v>
      </c>
      <c r="AF83" s="74">
        <v>0</v>
      </c>
      <c r="AG83" s="33" t="e">
        <f t="shared" si="19"/>
        <v>#DIV/0!</v>
      </c>
      <c r="AH83" s="74">
        <v>0</v>
      </c>
      <c r="AI83" s="74">
        <v>0</v>
      </c>
      <c r="AJ83" s="74" t="s">
        <v>126</v>
      </c>
      <c r="AK83" s="74" t="s">
        <v>157</v>
      </c>
      <c r="AL83" s="74">
        <v>13</v>
      </c>
      <c r="AM83" s="77">
        <v>44565.335972222223</v>
      </c>
      <c r="AN83" s="77" t="s">
        <v>495</v>
      </c>
      <c r="AO83" s="74">
        <v>292</v>
      </c>
      <c r="AP83" s="21" t="s">
        <v>1479</v>
      </c>
      <c r="AQ83" s="92" t="str">
        <f t="shared" si="20"/>
        <v>St. Colman’s House, Macroom, Co. Cork</v>
      </c>
      <c r="AR83" s="93" t="str">
        <f t="shared" si="21"/>
        <v>Cork</v>
      </c>
      <c r="AS83" s="93" t="s">
        <v>78</v>
      </c>
      <c r="AT83" s="93" t="s">
        <v>78</v>
      </c>
      <c r="AU83" s="93" t="s">
        <v>78</v>
      </c>
      <c r="AV83" s="93" t="s">
        <v>78</v>
      </c>
      <c r="AW83" s="33">
        <f t="shared" si="22"/>
        <v>73.333333333333329</v>
      </c>
      <c r="AX83" s="94" t="s">
        <v>78</v>
      </c>
    </row>
    <row r="84" spans="1:50" x14ac:dyDescent="0.2">
      <c r="A84" s="74" t="s">
        <v>499</v>
      </c>
      <c r="B84" s="75" t="s">
        <v>500</v>
      </c>
      <c r="C84" s="76" t="s">
        <v>501</v>
      </c>
      <c r="D84" s="74" t="s">
        <v>502</v>
      </c>
      <c r="E84" s="74" t="s">
        <v>441</v>
      </c>
      <c r="F84" s="21" t="s">
        <v>442</v>
      </c>
      <c r="G84" s="74" t="s">
        <v>442</v>
      </c>
      <c r="H84" s="74" t="s">
        <v>432</v>
      </c>
      <c r="I84" s="74" t="s">
        <v>433</v>
      </c>
      <c r="J84" s="21" t="str">
        <f>VLOOKUP(E84, 'RHA A to F by CCA'!A:B, 2,0)</f>
        <v>Area D</v>
      </c>
      <c r="K84" s="74" t="s">
        <v>123</v>
      </c>
      <c r="L84" s="74" t="s">
        <v>434</v>
      </c>
      <c r="M84" s="74">
        <f t="shared" si="12"/>
        <v>61</v>
      </c>
      <c r="N84" s="74">
        <f t="shared" si="12"/>
        <v>44</v>
      </c>
      <c r="O84" s="33">
        <f t="shared" si="13"/>
        <v>72.131147540983605</v>
      </c>
      <c r="P84" s="74">
        <v>2</v>
      </c>
      <c r="Q84" s="74">
        <v>2</v>
      </c>
      <c r="R84" s="33">
        <f t="shared" si="14"/>
        <v>100</v>
      </c>
      <c r="S84" s="74">
        <v>2</v>
      </c>
      <c r="T84" s="74">
        <v>2</v>
      </c>
      <c r="U84" s="33">
        <f t="shared" si="15"/>
        <v>100</v>
      </c>
      <c r="V84" s="74">
        <v>1</v>
      </c>
      <c r="W84" s="74">
        <v>0</v>
      </c>
      <c r="X84" s="33">
        <f t="shared" si="16"/>
        <v>0</v>
      </c>
      <c r="Y84" s="74">
        <v>24</v>
      </c>
      <c r="Z84" s="74">
        <v>17</v>
      </c>
      <c r="AA84" s="33">
        <f t="shared" si="17"/>
        <v>70.833333333333343</v>
      </c>
      <c r="AB84" s="74">
        <v>6</v>
      </c>
      <c r="AC84" s="74">
        <v>4</v>
      </c>
      <c r="AD84" s="33">
        <f t="shared" si="18"/>
        <v>66.666666666666657</v>
      </c>
      <c r="AE84" s="74">
        <v>26</v>
      </c>
      <c r="AF84" s="74">
        <v>19</v>
      </c>
      <c r="AG84" s="33">
        <f t="shared" si="19"/>
        <v>73.076923076923066</v>
      </c>
      <c r="AH84" s="74">
        <v>1</v>
      </c>
      <c r="AI84" s="74" t="s">
        <v>135</v>
      </c>
      <c r="AJ84" s="74" t="s">
        <v>126</v>
      </c>
      <c r="AK84" s="74" t="s">
        <v>127</v>
      </c>
      <c r="AL84" s="74">
        <v>33</v>
      </c>
      <c r="AM84" s="77">
        <v>44538.30265046296</v>
      </c>
      <c r="AN84" s="77">
        <v>44537</v>
      </c>
      <c r="AO84" s="74">
        <v>103</v>
      </c>
      <c r="AP84" s="21" t="s">
        <v>1478</v>
      </c>
      <c r="AQ84" s="92" t="str">
        <f t="shared" si="20"/>
        <v>Caherciveen Community Hospital, Saint Anne's Hospital</v>
      </c>
      <c r="AR84" s="93" t="str">
        <f t="shared" si="21"/>
        <v>Kerry</v>
      </c>
      <c r="AS84" s="93" t="s">
        <v>1375</v>
      </c>
      <c r="AT84" s="93">
        <v>55</v>
      </c>
      <c r="AU84" s="93">
        <v>44</v>
      </c>
      <c r="AV84" s="94">
        <v>80</v>
      </c>
      <c r="AW84" s="33">
        <f t="shared" si="22"/>
        <v>72.131147540983605</v>
      </c>
      <c r="AX84" s="94">
        <f t="shared" si="23"/>
        <v>-7.8688524590163951</v>
      </c>
    </row>
    <row r="85" spans="1:50" x14ac:dyDescent="0.2">
      <c r="A85" s="74" t="s">
        <v>503</v>
      </c>
      <c r="B85" s="75" t="s">
        <v>504</v>
      </c>
      <c r="C85" s="76" t="s">
        <v>505</v>
      </c>
      <c r="D85" s="74" t="s">
        <v>506</v>
      </c>
      <c r="E85" s="74" t="s">
        <v>455</v>
      </c>
      <c r="F85" s="21" t="s">
        <v>1465</v>
      </c>
      <c r="G85" s="74" t="s">
        <v>431</v>
      </c>
      <c r="H85" s="74" t="s">
        <v>432</v>
      </c>
      <c r="I85" s="74" t="s">
        <v>433</v>
      </c>
      <c r="J85" s="21" t="str">
        <f>VLOOKUP(E85, 'RHA A to F by CCA'!A:B, 2,0)</f>
        <v>Area D</v>
      </c>
      <c r="K85" s="74" t="s">
        <v>123</v>
      </c>
      <c r="L85" s="74" t="s">
        <v>434</v>
      </c>
      <c r="M85" s="74">
        <f t="shared" si="12"/>
        <v>99</v>
      </c>
      <c r="N85" s="74">
        <f t="shared" si="12"/>
        <v>69</v>
      </c>
      <c r="O85" s="33">
        <f t="shared" si="13"/>
        <v>69.696969696969703</v>
      </c>
      <c r="P85" s="74">
        <v>4</v>
      </c>
      <c r="Q85" s="74">
        <v>4</v>
      </c>
      <c r="R85" s="33">
        <f t="shared" si="14"/>
        <v>100</v>
      </c>
      <c r="S85" s="74">
        <v>27</v>
      </c>
      <c r="T85" s="74">
        <v>17</v>
      </c>
      <c r="U85" s="33">
        <f t="shared" si="15"/>
        <v>62.962962962962962</v>
      </c>
      <c r="V85" s="74">
        <v>7</v>
      </c>
      <c r="W85" s="74">
        <v>4</v>
      </c>
      <c r="X85" s="33">
        <f t="shared" si="16"/>
        <v>57.142857142857139</v>
      </c>
      <c r="Y85" s="74">
        <v>55</v>
      </c>
      <c r="Z85" s="74">
        <v>39</v>
      </c>
      <c r="AA85" s="33">
        <f t="shared" si="17"/>
        <v>70.909090909090907</v>
      </c>
      <c r="AB85" s="74">
        <v>6</v>
      </c>
      <c r="AC85" s="74">
        <v>5</v>
      </c>
      <c r="AD85" s="33">
        <f t="shared" si="18"/>
        <v>83.333333333333343</v>
      </c>
      <c r="AE85" s="74">
        <v>0</v>
      </c>
      <c r="AF85" s="74">
        <v>0</v>
      </c>
      <c r="AG85" s="33" t="e">
        <f t="shared" si="19"/>
        <v>#DIV/0!</v>
      </c>
      <c r="AH85" s="74">
        <v>9</v>
      </c>
      <c r="AI85" s="74">
        <v>0</v>
      </c>
      <c r="AJ85" s="74" t="s">
        <v>126</v>
      </c>
      <c r="AK85" s="74" t="s">
        <v>157</v>
      </c>
      <c r="AL85" s="74" t="s">
        <v>435</v>
      </c>
      <c r="AM85" s="77">
        <v>44615.260659722226</v>
      </c>
      <c r="AN85" s="77" t="s">
        <v>436</v>
      </c>
      <c r="AO85" s="74">
        <v>310</v>
      </c>
      <c r="AP85" s="21" t="s">
        <v>717</v>
      </c>
      <c r="AQ85" s="92" t="str">
        <f t="shared" si="20"/>
        <v>Mercy University Hospital, Saint. Michael's Unit,</v>
      </c>
      <c r="AR85" s="93" t="str">
        <f t="shared" si="21"/>
        <v>Cork</v>
      </c>
      <c r="AS85" s="93" t="s">
        <v>78</v>
      </c>
      <c r="AT85" s="93" t="s">
        <v>78</v>
      </c>
      <c r="AU85" s="93" t="s">
        <v>78</v>
      </c>
      <c r="AV85" s="93" t="s">
        <v>78</v>
      </c>
      <c r="AW85" s="33">
        <f t="shared" si="22"/>
        <v>69.696969696969703</v>
      </c>
      <c r="AX85" s="94" t="s">
        <v>78</v>
      </c>
    </row>
    <row r="86" spans="1:50" x14ac:dyDescent="0.2">
      <c r="A86" s="74" t="s">
        <v>507</v>
      </c>
      <c r="B86" s="75" t="s">
        <v>508</v>
      </c>
      <c r="C86" s="76" t="s">
        <v>509</v>
      </c>
      <c r="D86" s="74" t="s">
        <v>510</v>
      </c>
      <c r="E86" s="74" t="s">
        <v>511</v>
      </c>
      <c r="F86" s="21" t="s">
        <v>1155</v>
      </c>
      <c r="G86" s="74" t="s">
        <v>431</v>
      </c>
      <c r="H86" s="74" t="s">
        <v>432</v>
      </c>
      <c r="I86" s="74" t="s">
        <v>433</v>
      </c>
      <c r="J86" s="21" t="str">
        <f>VLOOKUP(E86, 'RHA A to F by CCA'!A:B, 2,0)</f>
        <v>Area D</v>
      </c>
      <c r="K86" s="74" t="s">
        <v>123</v>
      </c>
      <c r="L86" s="74" t="s">
        <v>434</v>
      </c>
      <c r="M86" s="74">
        <f t="shared" si="12"/>
        <v>309</v>
      </c>
      <c r="N86" s="74">
        <f t="shared" si="12"/>
        <v>213</v>
      </c>
      <c r="O86" s="33">
        <f t="shared" si="13"/>
        <v>68.932038834951456</v>
      </c>
      <c r="P86" s="74">
        <v>35</v>
      </c>
      <c r="Q86" s="74">
        <v>22</v>
      </c>
      <c r="R86" s="33">
        <f t="shared" si="14"/>
        <v>62.857142857142854</v>
      </c>
      <c r="S86" s="74">
        <v>15</v>
      </c>
      <c r="T86" s="74">
        <v>8</v>
      </c>
      <c r="U86" s="33">
        <f t="shared" si="15"/>
        <v>53.333333333333336</v>
      </c>
      <c r="V86" s="74">
        <v>50</v>
      </c>
      <c r="W86" s="74">
        <v>33</v>
      </c>
      <c r="X86" s="33">
        <f t="shared" si="16"/>
        <v>66</v>
      </c>
      <c r="Y86" s="74">
        <v>129</v>
      </c>
      <c r="Z86" s="74">
        <v>105</v>
      </c>
      <c r="AA86" s="33">
        <f t="shared" si="17"/>
        <v>81.395348837209298</v>
      </c>
      <c r="AB86" s="74">
        <v>30</v>
      </c>
      <c r="AC86" s="74">
        <v>19</v>
      </c>
      <c r="AD86" s="33">
        <f t="shared" si="18"/>
        <v>63.333333333333329</v>
      </c>
      <c r="AE86" s="74">
        <v>50</v>
      </c>
      <c r="AF86" s="74">
        <v>26</v>
      </c>
      <c r="AG86" s="33">
        <f t="shared" si="19"/>
        <v>52</v>
      </c>
      <c r="AH86" s="74">
        <v>0</v>
      </c>
      <c r="AI86" s="74">
        <v>0</v>
      </c>
      <c r="AJ86" s="74" t="s">
        <v>126</v>
      </c>
      <c r="AK86" s="74" t="s">
        <v>127</v>
      </c>
      <c r="AL86" s="74" t="s">
        <v>435</v>
      </c>
      <c r="AM86" s="77">
        <v>44615.265231481484</v>
      </c>
      <c r="AN86" s="77" t="s">
        <v>436</v>
      </c>
      <c r="AO86" s="74">
        <v>312</v>
      </c>
      <c r="AP86" s="21" t="s">
        <v>717</v>
      </c>
      <c r="AQ86" s="92" t="str">
        <f t="shared" si="20"/>
        <v>Unit 1 St Stephen's Hospital, Unit 8</v>
      </c>
      <c r="AR86" s="93" t="str">
        <f t="shared" si="21"/>
        <v>Cork</v>
      </c>
      <c r="AS86" s="93" t="s">
        <v>78</v>
      </c>
      <c r="AT86" s="93" t="s">
        <v>78</v>
      </c>
      <c r="AU86" s="93" t="s">
        <v>78</v>
      </c>
      <c r="AV86" s="93" t="s">
        <v>78</v>
      </c>
      <c r="AW86" s="33">
        <f t="shared" si="22"/>
        <v>68.932038834951456</v>
      </c>
      <c r="AX86" s="94" t="s">
        <v>78</v>
      </c>
    </row>
    <row r="87" spans="1:50" x14ac:dyDescent="0.2">
      <c r="A87" s="74" t="s">
        <v>512</v>
      </c>
      <c r="B87" s="75" t="s">
        <v>513</v>
      </c>
      <c r="C87" s="76" t="s">
        <v>300</v>
      </c>
      <c r="D87" s="74" t="s">
        <v>514</v>
      </c>
      <c r="E87" s="74" t="s">
        <v>430</v>
      </c>
      <c r="F87" s="21" t="s">
        <v>1464</v>
      </c>
      <c r="G87" s="74" t="s">
        <v>431</v>
      </c>
      <c r="H87" s="74" t="s">
        <v>432</v>
      </c>
      <c r="I87" s="74" t="s">
        <v>433</v>
      </c>
      <c r="J87" s="21" t="str">
        <f>VLOOKUP(E87, 'RHA A to F by CCA'!A:B, 2,0)</f>
        <v>Area D</v>
      </c>
      <c r="K87" s="74" t="s">
        <v>123</v>
      </c>
      <c r="L87" s="74" t="s">
        <v>434</v>
      </c>
      <c r="M87" s="74">
        <f t="shared" si="12"/>
        <v>255</v>
      </c>
      <c r="N87" s="74">
        <f t="shared" si="12"/>
        <v>174</v>
      </c>
      <c r="O87" s="33">
        <f t="shared" si="13"/>
        <v>68.235294117647058</v>
      </c>
      <c r="P87" s="74">
        <v>18</v>
      </c>
      <c r="Q87" s="74">
        <v>16</v>
      </c>
      <c r="R87" s="33">
        <f t="shared" si="14"/>
        <v>88.888888888888886</v>
      </c>
      <c r="S87" s="74">
        <v>4</v>
      </c>
      <c r="T87" s="74">
        <v>4</v>
      </c>
      <c r="U87" s="33">
        <f t="shared" si="15"/>
        <v>100</v>
      </c>
      <c r="V87" s="74">
        <v>98</v>
      </c>
      <c r="W87" s="74">
        <v>47</v>
      </c>
      <c r="X87" s="33">
        <f t="shared" si="16"/>
        <v>47.959183673469383</v>
      </c>
      <c r="Y87" s="74">
        <v>68</v>
      </c>
      <c r="Z87" s="74">
        <v>42</v>
      </c>
      <c r="AA87" s="33">
        <f t="shared" si="17"/>
        <v>61.764705882352942</v>
      </c>
      <c r="AB87" s="74">
        <v>2</v>
      </c>
      <c r="AC87" s="74">
        <v>2</v>
      </c>
      <c r="AD87" s="33">
        <f t="shared" si="18"/>
        <v>100</v>
      </c>
      <c r="AE87" s="74">
        <v>65</v>
      </c>
      <c r="AF87" s="74">
        <v>63</v>
      </c>
      <c r="AG87" s="33">
        <f t="shared" si="19"/>
        <v>96.92307692307692</v>
      </c>
      <c r="AH87" s="74">
        <v>0</v>
      </c>
      <c r="AI87" s="74" t="s">
        <v>135</v>
      </c>
      <c r="AJ87" s="74" t="s">
        <v>126</v>
      </c>
      <c r="AK87" s="74" t="s">
        <v>127</v>
      </c>
      <c r="AL87" s="74">
        <v>89</v>
      </c>
      <c r="AM87" s="77">
        <v>44538.299351851849</v>
      </c>
      <c r="AN87" s="77" t="s">
        <v>269</v>
      </c>
      <c r="AO87" s="74">
        <v>102</v>
      </c>
      <c r="AP87" s="21" t="s">
        <v>1478</v>
      </c>
      <c r="AQ87" s="92" t="str">
        <f t="shared" si="20"/>
        <v>Clonakilty Community Hospital, Convent Road</v>
      </c>
      <c r="AR87" s="93" t="str">
        <f t="shared" si="21"/>
        <v>Cork</v>
      </c>
      <c r="AS87" s="93" t="s">
        <v>1375</v>
      </c>
      <c r="AT87" s="93">
        <v>193</v>
      </c>
      <c r="AU87" s="93">
        <v>148</v>
      </c>
      <c r="AV87" s="94">
        <v>76.683937823834185</v>
      </c>
      <c r="AW87" s="33">
        <f t="shared" si="22"/>
        <v>68.235294117647058</v>
      </c>
      <c r="AX87" s="94">
        <f t="shared" si="23"/>
        <v>-8.4486437061871271</v>
      </c>
    </row>
    <row r="88" spans="1:50" x14ac:dyDescent="0.2">
      <c r="A88" s="74" t="s">
        <v>515</v>
      </c>
      <c r="B88" s="75" t="s">
        <v>516</v>
      </c>
      <c r="C88" s="76" t="s">
        <v>517</v>
      </c>
      <c r="D88" s="74" t="s">
        <v>518</v>
      </c>
      <c r="E88" s="74" t="s">
        <v>455</v>
      </c>
      <c r="F88" s="21" t="s">
        <v>1465</v>
      </c>
      <c r="G88" s="74" t="s">
        <v>431</v>
      </c>
      <c r="H88" s="74" t="s">
        <v>432</v>
      </c>
      <c r="I88" s="74" t="s">
        <v>433</v>
      </c>
      <c r="J88" s="21" t="str">
        <f>VLOOKUP(E88, 'RHA A to F by CCA'!A:B, 2,0)</f>
        <v>Area D</v>
      </c>
      <c r="K88" s="74" t="s">
        <v>123</v>
      </c>
      <c r="L88" s="74" t="s">
        <v>434</v>
      </c>
      <c r="M88" s="74">
        <f t="shared" si="12"/>
        <v>257</v>
      </c>
      <c r="N88" s="74">
        <f t="shared" si="12"/>
        <v>174</v>
      </c>
      <c r="O88" s="33">
        <f t="shared" si="13"/>
        <v>67.704280155642024</v>
      </c>
      <c r="P88" s="74">
        <v>140</v>
      </c>
      <c r="Q88" s="74">
        <v>90</v>
      </c>
      <c r="R88" s="33">
        <f t="shared" si="14"/>
        <v>64.285714285714292</v>
      </c>
      <c r="S88" s="74">
        <v>0</v>
      </c>
      <c r="T88" s="74">
        <v>0</v>
      </c>
      <c r="U88" s="33" t="e">
        <f t="shared" si="15"/>
        <v>#DIV/0!</v>
      </c>
      <c r="V88" s="74">
        <v>0</v>
      </c>
      <c r="W88" s="74">
        <v>0</v>
      </c>
      <c r="X88" s="33" t="e">
        <f t="shared" si="16"/>
        <v>#DIV/0!</v>
      </c>
      <c r="Y88" s="74">
        <v>28</v>
      </c>
      <c r="Z88" s="74">
        <v>25</v>
      </c>
      <c r="AA88" s="33">
        <f t="shared" si="17"/>
        <v>89.285714285714292</v>
      </c>
      <c r="AB88" s="74">
        <v>89</v>
      </c>
      <c r="AC88" s="74">
        <v>59</v>
      </c>
      <c r="AD88" s="33">
        <f t="shared" si="18"/>
        <v>66.292134831460672</v>
      </c>
      <c r="AE88" s="74">
        <v>0</v>
      </c>
      <c r="AF88" s="74">
        <v>0</v>
      </c>
      <c r="AG88" s="33" t="e">
        <f t="shared" si="19"/>
        <v>#DIV/0!</v>
      </c>
      <c r="AH88" s="74">
        <v>0</v>
      </c>
      <c r="AI88" s="74" t="s">
        <v>135</v>
      </c>
      <c r="AJ88" s="74" t="s">
        <v>126</v>
      </c>
      <c r="AK88" s="74" t="s">
        <v>127</v>
      </c>
      <c r="AL88" s="74">
        <v>100</v>
      </c>
      <c r="AM88" s="77">
        <v>44520.257743055554</v>
      </c>
      <c r="AN88" s="77" t="s">
        <v>519</v>
      </c>
      <c r="AO88" s="74">
        <v>15</v>
      </c>
      <c r="AP88" s="21" t="s">
        <v>1478</v>
      </c>
      <c r="AQ88" s="92" t="str">
        <f t="shared" si="20"/>
        <v>Ballincollig Community Nursing Unit, Murphy's Barracks</v>
      </c>
      <c r="AR88" s="93" t="str">
        <f t="shared" si="21"/>
        <v>Cork</v>
      </c>
      <c r="AS88" s="93" t="s">
        <v>78</v>
      </c>
      <c r="AT88" s="93" t="s">
        <v>78</v>
      </c>
      <c r="AU88" s="93" t="s">
        <v>78</v>
      </c>
      <c r="AV88" s="93" t="s">
        <v>78</v>
      </c>
      <c r="AW88" s="33">
        <f t="shared" si="22"/>
        <v>67.704280155642024</v>
      </c>
      <c r="AX88" s="94" t="s">
        <v>78</v>
      </c>
    </row>
    <row r="89" spans="1:50" x14ac:dyDescent="0.2">
      <c r="A89" s="74" t="s">
        <v>520</v>
      </c>
      <c r="B89" s="75" t="s">
        <v>521</v>
      </c>
      <c r="C89" s="76" t="s">
        <v>522</v>
      </c>
      <c r="D89" s="74" t="s">
        <v>523</v>
      </c>
      <c r="E89" s="74" t="s">
        <v>430</v>
      </c>
      <c r="F89" s="21" t="s">
        <v>1464</v>
      </c>
      <c r="G89" s="74" t="s">
        <v>431</v>
      </c>
      <c r="H89" s="74" t="s">
        <v>432</v>
      </c>
      <c r="I89" s="74" t="s">
        <v>433</v>
      </c>
      <c r="J89" s="21" t="str">
        <f>VLOOKUP(E89, 'RHA A to F by CCA'!A:B, 2,0)</f>
        <v>Area D</v>
      </c>
      <c r="K89" s="74" t="s">
        <v>123</v>
      </c>
      <c r="L89" s="74" t="s">
        <v>434</v>
      </c>
      <c r="M89" s="74">
        <f t="shared" si="12"/>
        <v>43</v>
      </c>
      <c r="N89" s="74">
        <f t="shared" si="12"/>
        <v>29</v>
      </c>
      <c r="O89" s="33">
        <f t="shared" si="13"/>
        <v>67.441860465116278</v>
      </c>
      <c r="P89" s="74">
        <v>4</v>
      </c>
      <c r="Q89" s="74">
        <v>3</v>
      </c>
      <c r="R89" s="33">
        <f t="shared" si="14"/>
        <v>75</v>
      </c>
      <c r="S89" s="74">
        <v>0</v>
      </c>
      <c r="T89" s="74">
        <v>0</v>
      </c>
      <c r="U89" s="33" t="e">
        <f t="shared" si="15"/>
        <v>#DIV/0!</v>
      </c>
      <c r="V89" s="74">
        <v>0</v>
      </c>
      <c r="W89" s="74">
        <v>0</v>
      </c>
      <c r="X89" s="33" t="e">
        <f t="shared" si="16"/>
        <v>#DIV/0!</v>
      </c>
      <c r="Y89" s="74">
        <v>17</v>
      </c>
      <c r="Z89" s="74">
        <v>13</v>
      </c>
      <c r="AA89" s="33">
        <f t="shared" si="17"/>
        <v>76.470588235294116</v>
      </c>
      <c r="AB89" s="74">
        <v>22</v>
      </c>
      <c r="AC89" s="74">
        <v>13</v>
      </c>
      <c r="AD89" s="33">
        <f t="shared" si="18"/>
        <v>59.090909090909093</v>
      </c>
      <c r="AE89" s="74">
        <v>0</v>
      </c>
      <c r="AF89" s="74">
        <v>0</v>
      </c>
      <c r="AG89" s="33" t="e">
        <f t="shared" si="19"/>
        <v>#DIV/0!</v>
      </c>
      <c r="AH89" s="74">
        <v>0</v>
      </c>
      <c r="AI89" s="74" t="s">
        <v>135</v>
      </c>
      <c r="AJ89" s="74" t="s">
        <v>126</v>
      </c>
      <c r="AK89" s="74" t="s">
        <v>127</v>
      </c>
      <c r="AL89" s="74">
        <v>31</v>
      </c>
      <c r="AM89" s="77">
        <v>44616.238391203704</v>
      </c>
      <c r="AN89" s="77" t="s">
        <v>231</v>
      </c>
      <c r="AO89" s="74">
        <v>330</v>
      </c>
      <c r="AP89" s="21" t="s">
        <v>1478</v>
      </c>
      <c r="AQ89" s="92" t="str">
        <f t="shared" si="20"/>
        <v>Castletownbere Community Hospital, Derrymihan West</v>
      </c>
      <c r="AR89" s="93" t="str">
        <f t="shared" si="21"/>
        <v>Cork</v>
      </c>
      <c r="AS89" s="93" t="s">
        <v>1375</v>
      </c>
      <c r="AT89" s="93">
        <v>46</v>
      </c>
      <c r="AU89" s="93">
        <v>39</v>
      </c>
      <c r="AV89" s="94">
        <v>84.782608695652172</v>
      </c>
      <c r="AW89" s="33">
        <f t="shared" si="22"/>
        <v>67.441860465116278</v>
      </c>
      <c r="AX89" s="94">
        <f t="shared" si="23"/>
        <v>-17.340748230535894</v>
      </c>
    </row>
    <row r="90" spans="1:50" x14ac:dyDescent="0.2">
      <c r="A90" s="74" t="s">
        <v>524</v>
      </c>
      <c r="B90" s="75" t="s">
        <v>525</v>
      </c>
      <c r="C90" s="76" t="s">
        <v>526</v>
      </c>
      <c r="D90" s="74" t="s">
        <v>527</v>
      </c>
      <c r="E90" s="74" t="s">
        <v>455</v>
      </c>
      <c r="F90" s="21" t="s">
        <v>1465</v>
      </c>
      <c r="G90" s="74" t="s">
        <v>431</v>
      </c>
      <c r="H90" s="74" t="s">
        <v>432</v>
      </c>
      <c r="I90" s="74" t="s">
        <v>433</v>
      </c>
      <c r="J90" s="21" t="str">
        <f>VLOOKUP(E90, 'RHA A to F by CCA'!A:B, 2,0)</f>
        <v>Area D</v>
      </c>
      <c r="K90" s="74" t="s">
        <v>123</v>
      </c>
      <c r="L90" s="74" t="s">
        <v>434</v>
      </c>
      <c r="M90" s="74">
        <f t="shared" si="12"/>
        <v>12</v>
      </c>
      <c r="N90" s="74">
        <f t="shared" si="12"/>
        <v>8</v>
      </c>
      <c r="O90" s="33">
        <f t="shared" si="13"/>
        <v>66.666666666666657</v>
      </c>
      <c r="P90" s="74">
        <v>0</v>
      </c>
      <c r="Q90" s="74">
        <v>0</v>
      </c>
      <c r="R90" s="33" t="e">
        <f t="shared" si="14"/>
        <v>#DIV/0!</v>
      </c>
      <c r="S90" s="74">
        <v>1</v>
      </c>
      <c r="T90" s="74">
        <v>1</v>
      </c>
      <c r="U90" s="33">
        <f t="shared" si="15"/>
        <v>100</v>
      </c>
      <c r="V90" s="74">
        <v>0</v>
      </c>
      <c r="W90" s="74">
        <v>0</v>
      </c>
      <c r="X90" s="33" t="e">
        <f t="shared" si="16"/>
        <v>#DIV/0!</v>
      </c>
      <c r="Y90" s="74">
        <v>11</v>
      </c>
      <c r="Z90" s="74">
        <v>7</v>
      </c>
      <c r="AA90" s="33">
        <f t="shared" si="17"/>
        <v>63.636363636363633</v>
      </c>
      <c r="AB90" s="74">
        <v>0</v>
      </c>
      <c r="AC90" s="74">
        <v>0</v>
      </c>
      <c r="AD90" s="33" t="e">
        <f t="shared" si="18"/>
        <v>#DIV/0!</v>
      </c>
      <c r="AE90" s="74">
        <v>0</v>
      </c>
      <c r="AF90" s="74">
        <v>0</v>
      </c>
      <c r="AG90" s="33" t="e">
        <f t="shared" si="19"/>
        <v>#DIV/0!</v>
      </c>
      <c r="AH90" s="74">
        <v>0</v>
      </c>
      <c r="AI90" s="74">
        <v>0</v>
      </c>
      <c r="AJ90" s="74" t="s">
        <v>126</v>
      </c>
      <c r="AK90" s="74" t="s">
        <v>157</v>
      </c>
      <c r="AL90" s="74" t="s">
        <v>435</v>
      </c>
      <c r="AM90" s="77">
        <v>44615.279236111113</v>
      </c>
      <c r="AN90" s="77" t="s">
        <v>436</v>
      </c>
      <c r="AO90" s="74">
        <v>316</v>
      </c>
      <c r="AP90" s="21" t="s">
        <v>717</v>
      </c>
      <c r="AQ90" s="92" t="str">
        <f t="shared" si="20"/>
        <v>Garnish Guest House, GARNISH HOUSE</v>
      </c>
      <c r="AR90" s="93" t="str">
        <f t="shared" si="21"/>
        <v>Cork</v>
      </c>
      <c r="AS90" s="93" t="s">
        <v>78</v>
      </c>
      <c r="AT90" s="93" t="s">
        <v>78</v>
      </c>
      <c r="AU90" s="93" t="s">
        <v>78</v>
      </c>
      <c r="AV90" s="93" t="s">
        <v>78</v>
      </c>
      <c r="AW90" s="33">
        <f t="shared" si="22"/>
        <v>66.666666666666657</v>
      </c>
      <c r="AX90" s="94" t="s">
        <v>78</v>
      </c>
    </row>
    <row r="91" spans="1:50" x14ac:dyDescent="0.2">
      <c r="A91" s="74" t="s">
        <v>528</v>
      </c>
      <c r="B91" s="75" t="s">
        <v>529</v>
      </c>
      <c r="C91" s="76" t="s">
        <v>530</v>
      </c>
      <c r="D91" s="74" t="s">
        <v>531</v>
      </c>
      <c r="E91" s="74" t="s">
        <v>511</v>
      </c>
      <c r="F91" s="21" t="s">
        <v>1155</v>
      </c>
      <c r="G91" s="74" t="s">
        <v>431</v>
      </c>
      <c r="H91" s="74" t="s">
        <v>432</v>
      </c>
      <c r="I91" s="74" t="s">
        <v>433</v>
      </c>
      <c r="J91" s="21" t="str">
        <f>VLOOKUP(E91, 'RHA A to F by CCA'!A:B, 2,0)</f>
        <v>Area D</v>
      </c>
      <c r="K91" s="74" t="s">
        <v>123</v>
      </c>
      <c r="L91" s="74" t="s">
        <v>434</v>
      </c>
      <c r="M91" s="74">
        <f t="shared" si="12"/>
        <v>28</v>
      </c>
      <c r="N91" s="74">
        <f t="shared" si="12"/>
        <v>18</v>
      </c>
      <c r="O91" s="33">
        <f t="shared" si="13"/>
        <v>64.285714285714292</v>
      </c>
      <c r="P91" s="74">
        <v>2</v>
      </c>
      <c r="Q91" s="74">
        <v>2</v>
      </c>
      <c r="R91" s="33">
        <f t="shared" si="14"/>
        <v>100</v>
      </c>
      <c r="S91" s="74">
        <v>1</v>
      </c>
      <c r="T91" s="74">
        <v>1</v>
      </c>
      <c r="U91" s="33">
        <f t="shared" si="15"/>
        <v>100</v>
      </c>
      <c r="V91" s="74">
        <v>0</v>
      </c>
      <c r="W91" s="74">
        <v>0</v>
      </c>
      <c r="X91" s="33" t="e">
        <f t="shared" si="16"/>
        <v>#DIV/0!</v>
      </c>
      <c r="Y91" s="74">
        <v>10</v>
      </c>
      <c r="Z91" s="74">
        <v>5</v>
      </c>
      <c r="AA91" s="33">
        <f t="shared" si="17"/>
        <v>50</v>
      </c>
      <c r="AB91" s="74">
        <v>0</v>
      </c>
      <c r="AC91" s="74">
        <v>0</v>
      </c>
      <c r="AD91" s="33" t="e">
        <f t="shared" si="18"/>
        <v>#DIV/0!</v>
      </c>
      <c r="AE91" s="74">
        <v>15</v>
      </c>
      <c r="AF91" s="74">
        <v>10</v>
      </c>
      <c r="AG91" s="33">
        <f t="shared" si="19"/>
        <v>66.666666666666657</v>
      </c>
      <c r="AH91" s="74">
        <v>0</v>
      </c>
      <c r="AI91" s="74" t="s">
        <v>135</v>
      </c>
      <c r="AJ91" s="74" t="s">
        <v>126</v>
      </c>
      <c r="AK91" s="74" t="s">
        <v>435</v>
      </c>
      <c r="AL91" s="74">
        <v>26</v>
      </c>
      <c r="AM91" s="77">
        <v>44622.480405092596</v>
      </c>
      <c r="AN91" s="77" t="s">
        <v>136</v>
      </c>
      <c r="AO91" s="74">
        <v>405</v>
      </c>
      <c r="AP91" s="21" t="s">
        <v>1478</v>
      </c>
      <c r="AQ91" s="92" t="str">
        <f t="shared" si="20"/>
        <v>Cois Abhainn Residential Centre, Greencloyne</v>
      </c>
      <c r="AR91" s="93" t="str">
        <f t="shared" si="21"/>
        <v>Cork</v>
      </c>
      <c r="AS91" s="93" t="s">
        <v>1375</v>
      </c>
      <c r="AT91" s="93">
        <v>30</v>
      </c>
      <c r="AU91" s="93">
        <v>20</v>
      </c>
      <c r="AV91" s="94">
        <v>66.666666666666657</v>
      </c>
      <c r="AW91" s="33">
        <f t="shared" si="22"/>
        <v>64.285714285714292</v>
      </c>
      <c r="AX91" s="94">
        <f t="shared" si="23"/>
        <v>-2.3809523809523654</v>
      </c>
    </row>
    <row r="92" spans="1:50" x14ac:dyDescent="0.2">
      <c r="A92" s="74" t="s">
        <v>532</v>
      </c>
      <c r="B92" s="75" t="s">
        <v>533</v>
      </c>
      <c r="C92" s="76" t="s">
        <v>534</v>
      </c>
      <c r="D92" s="74" t="s">
        <v>535</v>
      </c>
      <c r="E92" s="74" t="s">
        <v>511</v>
      </c>
      <c r="F92" s="21" t="s">
        <v>1155</v>
      </c>
      <c r="G92" s="74" t="s">
        <v>431</v>
      </c>
      <c r="H92" s="74" t="s">
        <v>432</v>
      </c>
      <c r="I92" s="74" t="s">
        <v>433</v>
      </c>
      <c r="J92" s="21" t="str">
        <f>VLOOKUP(E92, 'RHA A to F by CCA'!A:B, 2,0)</f>
        <v>Area D</v>
      </c>
      <c r="K92" s="74" t="s">
        <v>123</v>
      </c>
      <c r="L92" s="74" t="s">
        <v>434</v>
      </c>
      <c r="M92" s="74">
        <f t="shared" si="12"/>
        <v>58</v>
      </c>
      <c r="N92" s="74">
        <f t="shared" si="12"/>
        <v>35</v>
      </c>
      <c r="O92" s="33">
        <f t="shared" si="13"/>
        <v>60.344827586206897</v>
      </c>
      <c r="P92" s="74">
        <v>2</v>
      </c>
      <c r="Q92" s="74">
        <v>2</v>
      </c>
      <c r="R92" s="33">
        <f t="shared" si="14"/>
        <v>100</v>
      </c>
      <c r="S92" s="74">
        <v>5</v>
      </c>
      <c r="T92" s="74">
        <v>5</v>
      </c>
      <c r="U92" s="33">
        <f t="shared" si="15"/>
        <v>100</v>
      </c>
      <c r="V92" s="74">
        <v>17</v>
      </c>
      <c r="W92" s="74">
        <v>6</v>
      </c>
      <c r="X92" s="33">
        <f t="shared" si="16"/>
        <v>35.294117647058826</v>
      </c>
      <c r="Y92" s="74">
        <v>22</v>
      </c>
      <c r="Z92" s="74">
        <v>14</v>
      </c>
      <c r="AA92" s="33">
        <f t="shared" si="17"/>
        <v>63.636363636363633</v>
      </c>
      <c r="AB92" s="74">
        <v>12</v>
      </c>
      <c r="AC92" s="74">
        <v>8</v>
      </c>
      <c r="AD92" s="33">
        <f t="shared" si="18"/>
        <v>66.666666666666657</v>
      </c>
      <c r="AE92" s="74">
        <v>0</v>
      </c>
      <c r="AF92" s="74">
        <v>0</v>
      </c>
      <c r="AG92" s="33" t="e">
        <f t="shared" si="19"/>
        <v>#DIV/0!</v>
      </c>
      <c r="AH92" s="74">
        <v>0</v>
      </c>
      <c r="AI92" s="74" t="s">
        <v>135</v>
      </c>
      <c r="AJ92" s="74" t="s">
        <v>126</v>
      </c>
      <c r="AK92" s="74" t="s">
        <v>127</v>
      </c>
      <c r="AL92" s="74">
        <v>21</v>
      </c>
      <c r="AM92" s="77">
        <v>44533.159062500003</v>
      </c>
      <c r="AN92" s="77" t="s">
        <v>187</v>
      </c>
      <c r="AO92" s="74">
        <v>72</v>
      </c>
      <c r="AP92" s="21" t="s">
        <v>1478</v>
      </c>
      <c r="AQ92" s="92" t="str">
        <f t="shared" si="20"/>
        <v>Kanturk Community Hospital, Hospital Hill</v>
      </c>
      <c r="AR92" s="93" t="str">
        <f t="shared" si="21"/>
        <v>Cork</v>
      </c>
      <c r="AS92" s="93" t="s">
        <v>1375</v>
      </c>
      <c r="AT92" s="93">
        <v>51</v>
      </c>
      <c r="AU92" s="93">
        <v>41</v>
      </c>
      <c r="AV92" s="94">
        <v>80.392156862745097</v>
      </c>
      <c r="AW92" s="33">
        <f t="shared" si="22"/>
        <v>60.344827586206897</v>
      </c>
      <c r="AX92" s="94">
        <f t="shared" si="23"/>
        <v>-20.0473292765382</v>
      </c>
    </row>
    <row r="93" spans="1:50" x14ac:dyDescent="0.2">
      <c r="A93" s="74" t="e">
        <v>#N/A</v>
      </c>
      <c r="B93" s="75" t="s">
        <v>536</v>
      </c>
      <c r="C93" s="76" t="s">
        <v>537</v>
      </c>
      <c r="D93" s="74" t="s">
        <v>538</v>
      </c>
      <c r="E93" s="74" t="s">
        <v>455</v>
      </c>
      <c r="F93" s="21" t="s">
        <v>1465</v>
      </c>
      <c r="G93" s="74" t="s">
        <v>431</v>
      </c>
      <c r="H93" s="74" t="s">
        <v>432</v>
      </c>
      <c r="I93" s="74" t="s">
        <v>433</v>
      </c>
      <c r="J93" s="21" t="str">
        <f>VLOOKUP(E93, 'RHA A to F by CCA'!A:B, 2,0)</f>
        <v>Area D</v>
      </c>
      <c r="K93" s="74" t="s">
        <v>123</v>
      </c>
      <c r="L93" s="74" t="s">
        <v>434</v>
      </c>
      <c r="M93" s="74">
        <f t="shared" si="12"/>
        <v>80</v>
      </c>
      <c r="N93" s="74">
        <f t="shared" si="12"/>
        <v>48</v>
      </c>
      <c r="O93" s="33">
        <f t="shared" si="13"/>
        <v>60</v>
      </c>
      <c r="P93" s="74">
        <v>6</v>
      </c>
      <c r="Q93" s="74">
        <v>5</v>
      </c>
      <c r="R93" s="33">
        <f t="shared" si="14"/>
        <v>83.333333333333343</v>
      </c>
      <c r="S93" s="74">
        <v>19</v>
      </c>
      <c r="T93" s="74">
        <v>8</v>
      </c>
      <c r="U93" s="33">
        <f t="shared" si="15"/>
        <v>42.105263157894733</v>
      </c>
      <c r="V93" s="74">
        <v>17</v>
      </c>
      <c r="W93" s="74">
        <v>14</v>
      </c>
      <c r="X93" s="33">
        <f t="shared" si="16"/>
        <v>82.35294117647058</v>
      </c>
      <c r="Y93" s="74">
        <v>37</v>
      </c>
      <c r="Z93" s="74">
        <v>20</v>
      </c>
      <c r="AA93" s="33">
        <f t="shared" si="17"/>
        <v>54.054054054054056</v>
      </c>
      <c r="AB93" s="74">
        <v>1</v>
      </c>
      <c r="AC93" s="74">
        <v>1</v>
      </c>
      <c r="AD93" s="33">
        <f t="shared" si="18"/>
        <v>100</v>
      </c>
      <c r="AE93" s="74">
        <v>0</v>
      </c>
      <c r="AF93" s="74">
        <v>0</v>
      </c>
      <c r="AG93" s="33" t="e">
        <f t="shared" si="19"/>
        <v>#DIV/0!</v>
      </c>
      <c r="AH93" s="74">
        <v>2</v>
      </c>
      <c r="AI93" s="74">
        <v>0</v>
      </c>
      <c r="AJ93" s="74" t="s">
        <v>126</v>
      </c>
      <c r="AK93" s="74" t="s">
        <v>157</v>
      </c>
      <c r="AL93" s="74" t="s">
        <v>435</v>
      </c>
      <c r="AM93" s="77">
        <v>44615.262870370374</v>
      </c>
      <c r="AN93" s="77" t="s">
        <v>436</v>
      </c>
      <c r="AO93" s="74">
        <v>311</v>
      </c>
      <c r="AP93" s="21" t="s">
        <v>717</v>
      </c>
      <c r="AQ93" s="92" t="str">
        <f t="shared" si="20"/>
        <v>St Mary's PCC, Bakers Road, Gurranebraher, Gurranebraher</v>
      </c>
      <c r="AR93" s="93" t="str">
        <f t="shared" si="21"/>
        <v>Cork</v>
      </c>
      <c r="AS93" s="93" t="s">
        <v>78</v>
      </c>
      <c r="AT93" s="93" t="s">
        <v>78</v>
      </c>
      <c r="AU93" s="93" t="s">
        <v>78</v>
      </c>
      <c r="AV93" s="93" t="s">
        <v>78</v>
      </c>
      <c r="AW93" s="33">
        <f t="shared" si="22"/>
        <v>60</v>
      </c>
      <c r="AX93" s="94" t="s">
        <v>78</v>
      </c>
    </row>
    <row r="94" spans="1:50" x14ac:dyDescent="0.2">
      <c r="A94" s="74" t="s">
        <v>539</v>
      </c>
      <c r="B94" s="75" t="s">
        <v>540</v>
      </c>
      <c r="C94" s="76" t="s">
        <v>541</v>
      </c>
      <c r="D94" s="74" t="s">
        <v>542</v>
      </c>
      <c r="E94" s="74" t="s">
        <v>455</v>
      </c>
      <c r="F94" s="21" t="s">
        <v>1465</v>
      </c>
      <c r="G94" s="74" t="s">
        <v>431</v>
      </c>
      <c r="H94" s="74" t="s">
        <v>432</v>
      </c>
      <c r="I94" s="74" t="s">
        <v>433</v>
      </c>
      <c r="J94" s="21" t="str">
        <f>VLOOKUP(E94, 'RHA A to F by CCA'!A:B, 2,0)</f>
        <v>Area D</v>
      </c>
      <c r="K94" s="74" t="s">
        <v>123</v>
      </c>
      <c r="L94" s="74" t="s">
        <v>434</v>
      </c>
      <c r="M94" s="74">
        <f t="shared" si="12"/>
        <v>27</v>
      </c>
      <c r="N94" s="74">
        <f t="shared" si="12"/>
        <v>16</v>
      </c>
      <c r="O94" s="33">
        <f t="shared" si="13"/>
        <v>59.259259259259252</v>
      </c>
      <c r="P94" s="74">
        <v>0</v>
      </c>
      <c r="Q94" s="74">
        <v>0</v>
      </c>
      <c r="R94" s="33" t="e">
        <f t="shared" si="14"/>
        <v>#DIV/0!</v>
      </c>
      <c r="S94" s="74">
        <v>3</v>
      </c>
      <c r="T94" s="74">
        <v>2</v>
      </c>
      <c r="U94" s="33">
        <f t="shared" si="15"/>
        <v>66.666666666666657</v>
      </c>
      <c r="V94" s="74">
        <v>0</v>
      </c>
      <c r="W94" s="74">
        <v>0</v>
      </c>
      <c r="X94" s="33" t="e">
        <f t="shared" si="16"/>
        <v>#DIV/0!</v>
      </c>
      <c r="Y94" s="74">
        <v>18</v>
      </c>
      <c r="Z94" s="74">
        <v>11</v>
      </c>
      <c r="AA94" s="33">
        <f t="shared" si="17"/>
        <v>61.111111111111114</v>
      </c>
      <c r="AB94" s="74">
        <v>6</v>
      </c>
      <c r="AC94" s="74">
        <v>3</v>
      </c>
      <c r="AD94" s="33">
        <f t="shared" si="18"/>
        <v>50</v>
      </c>
      <c r="AE94" s="74">
        <v>0</v>
      </c>
      <c r="AF94" s="74">
        <v>0</v>
      </c>
      <c r="AG94" s="33" t="e">
        <f t="shared" si="19"/>
        <v>#DIV/0!</v>
      </c>
      <c r="AH94" s="74">
        <v>0</v>
      </c>
      <c r="AI94" s="74">
        <v>0</v>
      </c>
      <c r="AJ94" s="74" t="s">
        <v>126</v>
      </c>
      <c r="AK94" s="74" t="s">
        <v>157</v>
      </c>
      <c r="AL94" s="74" t="s">
        <v>435</v>
      </c>
      <c r="AM94" s="77">
        <v>44615.281574074077</v>
      </c>
      <c r="AN94" s="77" t="s">
        <v>436</v>
      </c>
      <c r="AO94" s="74">
        <v>317</v>
      </c>
      <c r="AP94" s="21" t="s">
        <v>717</v>
      </c>
      <c r="AQ94" s="92" t="str">
        <f t="shared" si="20"/>
        <v>St. Catherine's Unit, South Lee Mental Health Services , St. Finbarr's Hospital, Douglas Road, Cork, St. Finbarr's Hospital, Douglas Road, Cork</v>
      </c>
      <c r="AR94" s="93" t="str">
        <f t="shared" si="21"/>
        <v>Cork</v>
      </c>
      <c r="AS94" s="93" t="s">
        <v>78</v>
      </c>
      <c r="AT94" s="93" t="s">
        <v>78</v>
      </c>
      <c r="AU94" s="93" t="s">
        <v>78</v>
      </c>
      <c r="AV94" s="93" t="s">
        <v>78</v>
      </c>
      <c r="AW94" s="33">
        <f t="shared" si="22"/>
        <v>59.259259259259252</v>
      </c>
      <c r="AX94" s="94" t="s">
        <v>78</v>
      </c>
    </row>
    <row r="95" spans="1:50" x14ac:dyDescent="0.2">
      <c r="A95" s="74" t="s">
        <v>543</v>
      </c>
      <c r="B95" s="75" t="s">
        <v>544</v>
      </c>
      <c r="C95" s="76" t="s">
        <v>545</v>
      </c>
      <c r="D95" s="74" t="s">
        <v>546</v>
      </c>
      <c r="E95" s="74" t="s">
        <v>441</v>
      </c>
      <c r="F95" s="21" t="s">
        <v>442</v>
      </c>
      <c r="G95" s="74" t="s">
        <v>442</v>
      </c>
      <c r="H95" s="74" t="s">
        <v>432</v>
      </c>
      <c r="I95" s="74" t="s">
        <v>433</v>
      </c>
      <c r="J95" s="21" t="str">
        <f>VLOOKUP(E95, 'RHA A to F by CCA'!A:B, 2,0)</f>
        <v>Area D</v>
      </c>
      <c r="K95" s="74" t="s">
        <v>123</v>
      </c>
      <c r="L95" s="74" t="s">
        <v>434</v>
      </c>
      <c r="M95" s="74">
        <f t="shared" si="12"/>
        <v>54</v>
      </c>
      <c r="N95" s="74">
        <f t="shared" si="12"/>
        <v>31</v>
      </c>
      <c r="O95" s="33">
        <f t="shared" si="13"/>
        <v>57.407407407407405</v>
      </c>
      <c r="P95" s="74">
        <v>4</v>
      </c>
      <c r="Q95" s="74">
        <v>2</v>
      </c>
      <c r="R95" s="33">
        <f t="shared" si="14"/>
        <v>50</v>
      </c>
      <c r="S95" s="74">
        <v>1</v>
      </c>
      <c r="T95" s="74">
        <v>1</v>
      </c>
      <c r="U95" s="33">
        <f t="shared" si="15"/>
        <v>100</v>
      </c>
      <c r="V95" s="74">
        <v>0</v>
      </c>
      <c r="W95" s="74">
        <v>0</v>
      </c>
      <c r="X95" s="33" t="e">
        <f t="shared" si="16"/>
        <v>#DIV/0!</v>
      </c>
      <c r="Y95" s="74">
        <v>18</v>
      </c>
      <c r="Z95" s="74">
        <v>10</v>
      </c>
      <c r="AA95" s="33">
        <f t="shared" si="17"/>
        <v>55.555555555555557</v>
      </c>
      <c r="AB95" s="74">
        <v>7</v>
      </c>
      <c r="AC95" s="74">
        <v>7</v>
      </c>
      <c r="AD95" s="33">
        <f t="shared" si="18"/>
        <v>100</v>
      </c>
      <c r="AE95" s="74">
        <v>24</v>
      </c>
      <c r="AF95" s="74">
        <v>11</v>
      </c>
      <c r="AG95" s="33">
        <f t="shared" si="19"/>
        <v>45.833333333333329</v>
      </c>
      <c r="AH95" s="74">
        <v>2</v>
      </c>
      <c r="AI95" s="74" t="s">
        <v>135</v>
      </c>
      <c r="AJ95" s="74" t="s">
        <v>126</v>
      </c>
      <c r="AK95" s="74" t="s">
        <v>127</v>
      </c>
      <c r="AL95" s="74">
        <v>43</v>
      </c>
      <c r="AM95" s="77">
        <v>44540.14675925926</v>
      </c>
      <c r="AN95" s="77" t="s">
        <v>547</v>
      </c>
      <c r="AO95" s="74">
        <v>135</v>
      </c>
      <c r="AP95" s="21" t="s">
        <v>1478</v>
      </c>
      <c r="AQ95" s="92" t="str">
        <f t="shared" si="20"/>
        <v>Tralee Community Nursing Unit, Killerisk</v>
      </c>
      <c r="AR95" s="93" t="str">
        <f t="shared" si="21"/>
        <v>Kerry</v>
      </c>
      <c r="AS95" s="93" t="s">
        <v>1375</v>
      </c>
      <c r="AT95" s="93">
        <v>54</v>
      </c>
      <c r="AU95" s="93">
        <v>44</v>
      </c>
      <c r="AV95" s="94">
        <v>81.481481481481481</v>
      </c>
      <c r="AW95" s="33">
        <f t="shared" si="22"/>
        <v>57.407407407407405</v>
      </c>
      <c r="AX95" s="94">
        <f t="shared" si="23"/>
        <v>-24.074074074074076</v>
      </c>
    </row>
    <row r="96" spans="1:50" x14ac:dyDescent="0.2">
      <c r="A96" s="74" t="s">
        <v>548</v>
      </c>
      <c r="B96" s="75" t="s">
        <v>549</v>
      </c>
      <c r="C96" s="76" t="s">
        <v>550</v>
      </c>
      <c r="D96" s="74" t="s">
        <v>551</v>
      </c>
      <c r="E96" s="74" t="s">
        <v>455</v>
      </c>
      <c r="F96" s="21" t="s">
        <v>1465</v>
      </c>
      <c r="G96" s="74" t="s">
        <v>431</v>
      </c>
      <c r="H96" s="74" t="s">
        <v>432</v>
      </c>
      <c r="I96" s="74" t="s">
        <v>433</v>
      </c>
      <c r="J96" s="21" t="str">
        <f>VLOOKUP(E96, 'RHA A to F by CCA'!A:B, 2,0)</f>
        <v>Area D</v>
      </c>
      <c r="K96" s="74" t="s">
        <v>123</v>
      </c>
      <c r="L96" s="74" t="s">
        <v>434</v>
      </c>
      <c r="M96" s="74">
        <f t="shared" si="12"/>
        <v>71</v>
      </c>
      <c r="N96" s="74">
        <f t="shared" si="12"/>
        <v>40</v>
      </c>
      <c r="O96" s="33">
        <f t="shared" si="13"/>
        <v>56.338028169014088</v>
      </c>
      <c r="P96" s="74">
        <v>5</v>
      </c>
      <c r="Q96" s="74">
        <v>4</v>
      </c>
      <c r="R96" s="33">
        <f t="shared" si="14"/>
        <v>80</v>
      </c>
      <c r="S96" s="74">
        <v>0</v>
      </c>
      <c r="T96" s="74">
        <v>0</v>
      </c>
      <c r="U96" s="33" t="e">
        <f t="shared" si="15"/>
        <v>#DIV/0!</v>
      </c>
      <c r="V96" s="74">
        <v>0</v>
      </c>
      <c r="W96" s="74">
        <v>0</v>
      </c>
      <c r="X96" s="33" t="e">
        <f t="shared" si="16"/>
        <v>#DIV/0!</v>
      </c>
      <c r="Y96" s="74">
        <v>19</v>
      </c>
      <c r="Z96" s="74">
        <v>12</v>
      </c>
      <c r="AA96" s="33">
        <f t="shared" si="17"/>
        <v>63.157894736842103</v>
      </c>
      <c r="AB96" s="74">
        <v>13</v>
      </c>
      <c r="AC96" s="74">
        <v>7</v>
      </c>
      <c r="AD96" s="33">
        <f t="shared" si="18"/>
        <v>53.846153846153847</v>
      </c>
      <c r="AE96" s="74">
        <v>34</v>
      </c>
      <c r="AF96" s="74">
        <v>17</v>
      </c>
      <c r="AG96" s="33">
        <f t="shared" si="19"/>
        <v>50</v>
      </c>
      <c r="AH96" s="74">
        <v>0</v>
      </c>
      <c r="AI96" s="74">
        <v>0</v>
      </c>
      <c r="AJ96" s="74" t="s">
        <v>126</v>
      </c>
      <c r="AK96" s="74" t="s">
        <v>127</v>
      </c>
      <c r="AL96" s="74">
        <v>50</v>
      </c>
      <c r="AM96" s="77">
        <v>44538.531018518515</v>
      </c>
      <c r="AN96" s="77" t="s">
        <v>269</v>
      </c>
      <c r="AO96" s="74">
        <v>107</v>
      </c>
      <c r="AP96" s="21" t="s">
        <v>1478</v>
      </c>
      <c r="AQ96" s="92" t="str">
        <f t="shared" si="20"/>
        <v>Heather House Community Nursing Unit, Saint Mary's Health Campus</v>
      </c>
      <c r="AR96" s="93" t="str">
        <f t="shared" si="21"/>
        <v>Cork</v>
      </c>
      <c r="AS96" s="93" t="s">
        <v>1375</v>
      </c>
      <c r="AT96" s="93">
        <v>67</v>
      </c>
      <c r="AU96" s="93">
        <v>54</v>
      </c>
      <c r="AV96" s="94">
        <v>80.597014925373131</v>
      </c>
      <c r="AW96" s="33">
        <f t="shared" si="22"/>
        <v>56.338028169014088</v>
      </c>
      <c r="AX96" s="94">
        <f t="shared" si="23"/>
        <v>-24.258986756359043</v>
      </c>
    </row>
    <row r="97" spans="1:50" x14ac:dyDescent="0.2">
      <c r="A97" s="74" t="s">
        <v>552</v>
      </c>
      <c r="B97" s="75" t="s">
        <v>553</v>
      </c>
      <c r="C97" s="76" t="s">
        <v>554</v>
      </c>
      <c r="D97" s="74" t="s">
        <v>555</v>
      </c>
      <c r="E97" s="74" t="s">
        <v>455</v>
      </c>
      <c r="F97" s="21" t="s">
        <v>1465</v>
      </c>
      <c r="G97" s="74" t="s">
        <v>431</v>
      </c>
      <c r="H97" s="74" t="s">
        <v>432</v>
      </c>
      <c r="I97" s="74" t="s">
        <v>433</v>
      </c>
      <c r="J97" s="21" t="str">
        <f>VLOOKUP(E97, 'RHA A to F by CCA'!A:B, 2,0)</f>
        <v>Area D</v>
      </c>
      <c r="K97" s="74" t="s">
        <v>123</v>
      </c>
      <c r="L97" s="74" t="s">
        <v>434</v>
      </c>
      <c r="M97" s="74">
        <f t="shared" si="12"/>
        <v>103</v>
      </c>
      <c r="N97" s="74">
        <f t="shared" si="12"/>
        <v>56</v>
      </c>
      <c r="O97" s="33">
        <f t="shared" si="13"/>
        <v>54.368932038834949</v>
      </c>
      <c r="P97" s="74">
        <v>0</v>
      </c>
      <c r="Q97" s="74">
        <v>0</v>
      </c>
      <c r="R97" s="33" t="e">
        <f t="shared" si="14"/>
        <v>#DIV/0!</v>
      </c>
      <c r="S97" s="74">
        <v>41</v>
      </c>
      <c r="T97" s="74">
        <v>17</v>
      </c>
      <c r="U97" s="33">
        <f t="shared" si="15"/>
        <v>41.463414634146339</v>
      </c>
      <c r="V97" s="74">
        <v>0</v>
      </c>
      <c r="W97" s="74">
        <v>0</v>
      </c>
      <c r="X97" s="33" t="e">
        <f t="shared" si="16"/>
        <v>#DIV/0!</v>
      </c>
      <c r="Y97" s="74">
        <v>58</v>
      </c>
      <c r="Z97" s="74">
        <v>36</v>
      </c>
      <c r="AA97" s="33">
        <f t="shared" si="17"/>
        <v>62.068965517241381</v>
      </c>
      <c r="AB97" s="74">
        <v>0</v>
      </c>
      <c r="AC97" s="74">
        <v>0</v>
      </c>
      <c r="AD97" s="33" t="e">
        <f t="shared" si="18"/>
        <v>#DIV/0!</v>
      </c>
      <c r="AE97" s="74">
        <v>4</v>
      </c>
      <c r="AF97" s="74">
        <v>3</v>
      </c>
      <c r="AG97" s="33">
        <f t="shared" si="19"/>
        <v>75</v>
      </c>
      <c r="AH97" s="74">
        <v>0</v>
      </c>
      <c r="AI97" s="74">
        <v>0</v>
      </c>
      <c r="AJ97" s="74" t="s">
        <v>126</v>
      </c>
      <c r="AK97" s="74" t="s">
        <v>157</v>
      </c>
      <c r="AL97" s="74" t="s">
        <v>435</v>
      </c>
      <c r="AM97" s="77">
        <v>44615.286909722221</v>
      </c>
      <c r="AN97" s="77" t="s">
        <v>436</v>
      </c>
      <c r="AO97" s="74">
        <v>319</v>
      </c>
      <c r="AP97" s="21" t="s">
        <v>717</v>
      </c>
      <c r="AQ97" s="92" t="str">
        <f t="shared" si="20"/>
        <v>Adult Mental Health Unit,  South Lee Mental Health Services, Cork University Hospital, Wilton, Cork, Cork University Hospital, Wilton, Cork</v>
      </c>
      <c r="AR97" s="93" t="str">
        <f t="shared" si="21"/>
        <v>Cork</v>
      </c>
      <c r="AS97" s="93" t="s">
        <v>78</v>
      </c>
      <c r="AT97" s="93" t="s">
        <v>78</v>
      </c>
      <c r="AU97" s="93" t="s">
        <v>78</v>
      </c>
      <c r="AV97" s="93" t="s">
        <v>78</v>
      </c>
      <c r="AW97" s="33">
        <f t="shared" si="22"/>
        <v>54.368932038834949</v>
      </c>
      <c r="AX97" s="94" t="s">
        <v>78</v>
      </c>
    </row>
    <row r="98" spans="1:50" x14ac:dyDescent="0.2">
      <c r="A98" s="74" t="s">
        <v>556</v>
      </c>
      <c r="B98" s="75" t="s">
        <v>557</v>
      </c>
      <c r="C98" s="76" t="s">
        <v>558</v>
      </c>
      <c r="D98" s="74" t="s">
        <v>559</v>
      </c>
      <c r="E98" s="74" t="s">
        <v>430</v>
      </c>
      <c r="F98" s="21" t="s">
        <v>1464</v>
      </c>
      <c r="G98" s="74" t="s">
        <v>431</v>
      </c>
      <c r="H98" s="74" t="s">
        <v>432</v>
      </c>
      <c r="I98" s="74" t="s">
        <v>433</v>
      </c>
      <c r="J98" s="21" t="str">
        <f>VLOOKUP(E98, 'RHA A to F by CCA'!A:B, 2,0)</f>
        <v>Area D</v>
      </c>
      <c r="K98" s="74" t="s">
        <v>123</v>
      </c>
      <c r="L98" s="74" t="s">
        <v>434</v>
      </c>
      <c r="M98" s="74">
        <f t="shared" si="12"/>
        <v>46</v>
      </c>
      <c r="N98" s="74">
        <f t="shared" si="12"/>
        <v>25</v>
      </c>
      <c r="O98" s="33">
        <f t="shared" si="13"/>
        <v>54.347826086956516</v>
      </c>
      <c r="P98" s="74">
        <v>3</v>
      </c>
      <c r="Q98" s="74">
        <v>2</v>
      </c>
      <c r="R98" s="33">
        <f t="shared" si="14"/>
        <v>66.666666666666657</v>
      </c>
      <c r="S98" s="74">
        <v>0</v>
      </c>
      <c r="T98" s="74">
        <v>0</v>
      </c>
      <c r="U98" s="33" t="e">
        <f t="shared" si="15"/>
        <v>#DIV/0!</v>
      </c>
      <c r="V98" s="74">
        <v>1</v>
      </c>
      <c r="W98" s="74">
        <v>1</v>
      </c>
      <c r="X98" s="33">
        <f t="shared" si="16"/>
        <v>100</v>
      </c>
      <c r="Y98" s="74">
        <v>19</v>
      </c>
      <c r="Z98" s="74">
        <v>11</v>
      </c>
      <c r="AA98" s="33">
        <f t="shared" si="17"/>
        <v>57.894736842105267</v>
      </c>
      <c r="AB98" s="74">
        <v>17</v>
      </c>
      <c r="AC98" s="74">
        <v>9</v>
      </c>
      <c r="AD98" s="33">
        <f t="shared" si="18"/>
        <v>52.941176470588239</v>
      </c>
      <c r="AE98" s="74">
        <v>6</v>
      </c>
      <c r="AF98" s="74">
        <v>2</v>
      </c>
      <c r="AG98" s="33">
        <f t="shared" si="19"/>
        <v>33.333333333333329</v>
      </c>
      <c r="AH98" s="74">
        <v>0</v>
      </c>
      <c r="AI98" s="74">
        <v>0</v>
      </c>
      <c r="AJ98" s="74" t="s">
        <v>126</v>
      </c>
      <c r="AK98" s="74" t="s">
        <v>127</v>
      </c>
      <c r="AL98" s="74">
        <v>25</v>
      </c>
      <c r="AM98" s="77">
        <v>44522.163472222222</v>
      </c>
      <c r="AN98" s="77" t="s">
        <v>560</v>
      </c>
      <c r="AO98" s="74">
        <v>18</v>
      </c>
      <c r="AP98" s="21" t="s">
        <v>1478</v>
      </c>
      <c r="AQ98" s="92" t="str">
        <f t="shared" si="20"/>
        <v>Bandon Community Hospital, Hospital Lane</v>
      </c>
      <c r="AR98" s="93" t="str">
        <f t="shared" si="21"/>
        <v>Cork</v>
      </c>
      <c r="AS98" s="93" t="s">
        <v>1375</v>
      </c>
      <c r="AT98" s="93">
        <v>43</v>
      </c>
      <c r="AU98" s="93">
        <v>30</v>
      </c>
      <c r="AV98" s="94">
        <v>69.767441860465112</v>
      </c>
      <c r="AW98" s="33">
        <f t="shared" si="22"/>
        <v>54.347826086956516</v>
      </c>
      <c r="AX98" s="94">
        <f t="shared" si="23"/>
        <v>-15.419615773508596</v>
      </c>
    </row>
    <row r="99" spans="1:50" x14ac:dyDescent="0.2">
      <c r="A99" s="74" t="s">
        <v>561</v>
      </c>
      <c r="B99" s="75" t="s">
        <v>562</v>
      </c>
      <c r="C99" s="76" t="s">
        <v>563</v>
      </c>
      <c r="D99" s="74" t="s">
        <v>564</v>
      </c>
      <c r="E99" s="74" t="s">
        <v>511</v>
      </c>
      <c r="F99" s="21" t="s">
        <v>1155</v>
      </c>
      <c r="G99" s="74" t="s">
        <v>431</v>
      </c>
      <c r="H99" s="74" t="s">
        <v>432</v>
      </c>
      <c r="I99" s="74" t="s">
        <v>433</v>
      </c>
      <c r="J99" s="21" t="str">
        <f>VLOOKUP(E99, 'RHA A to F by CCA'!A:B, 2,0)</f>
        <v>Area D</v>
      </c>
      <c r="K99" s="74" t="s">
        <v>123</v>
      </c>
      <c r="L99" s="74" t="s">
        <v>434</v>
      </c>
      <c r="M99" s="74">
        <f t="shared" si="12"/>
        <v>59</v>
      </c>
      <c r="N99" s="74">
        <f t="shared" si="12"/>
        <v>32</v>
      </c>
      <c r="O99" s="33">
        <f t="shared" si="13"/>
        <v>54.237288135593218</v>
      </c>
      <c r="P99" s="74">
        <v>4</v>
      </c>
      <c r="Q99" s="74">
        <v>3</v>
      </c>
      <c r="R99" s="33">
        <f t="shared" si="14"/>
        <v>75</v>
      </c>
      <c r="S99" s="74">
        <v>1</v>
      </c>
      <c r="T99" s="74">
        <v>1</v>
      </c>
      <c r="U99" s="33">
        <f t="shared" si="15"/>
        <v>100</v>
      </c>
      <c r="V99" s="74">
        <v>0</v>
      </c>
      <c r="W99" s="74">
        <v>0</v>
      </c>
      <c r="X99" s="33" t="e">
        <f t="shared" si="16"/>
        <v>#DIV/0!</v>
      </c>
      <c r="Y99" s="74">
        <v>22</v>
      </c>
      <c r="Z99" s="74">
        <v>14</v>
      </c>
      <c r="AA99" s="33">
        <f t="shared" si="17"/>
        <v>63.636363636363633</v>
      </c>
      <c r="AB99" s="74">
        <v>31</v>
      </c>
      <c r="AC99" s="74">
        <v>13</v>
      </c>
      <c r="AD99" s="33">
        <f t="shared" si="18"/>
        <v>41.935483870967744</v>
      </c>
      <c r="AE99" s="74">
        <v>1</v>
      </c>
      <c r="AF99" s="74">
        <v>1</v>
      </c>
      <c r="AG99" s="33">
        <f t="shared" si="19"/>
        <v>100</v>
      </c>
      <c r="AH99" s="74">
        <v>0</v>
      </c>
      <c r="AI99" s="74" t="s">
        <v>135</v>
      </c>
      <c r="AJ99" s="74" t="s">
        <v>126</v>
      </c>
      <c r="AK99" s="74" t="s">
        <v>127</v>
      </c>
      <c r="AL99" s="74" t="s">
        <v>435</v>
      </c>
      <c r="AM99" s="77">
        <v>44545.387141203704</v>
      </c>
      <c r="AN99" s="77" t="s">
        <v>565</v>
      </c>
      <c r="AO99" s="74">
        <v>236</v>
      </c>
      <c r="AP99" s="21" t="s">
        <v>1478</v>
      </c>
      <c r="AQ99" s="92" t="str">
        <f t="shared" si="20"/>
        <v>Youghal Community Hospital, Upper Cork Hill</v>
      </c>
      <c r="AR99" s="93" t="str">
        <f t="shared" si="21"/>
        <v>Cork</v>
      </c>
      <c r="AS99" s="93" t="s">
        <v>1375</v>
      </c>
      <c r="AT99" s="93">
        <v>57</v>
      </c>
      <c r="AU99" s="93">
        <v>35</v>
      </c>
      <c r="AV99" s="94">
        <v>61.403508771929829</v>
      </c>
      <c r="AW99" s="33">
        <f t="shared" si="22"/>
        <v>54.237288135593218</v>
      </c>
      <c r="AX99" s="94">
        <f t="shared" si="23"/>
        <v>-7.166220636336611</v>
      </c>
    </row>
    <row r="100" spans="1:50" x14ac:dyDescent="0.2">
      <c r="A100" s="74" t="s">
        <v>539</v>
      </c>
      <c r="B100" s="75" t="s">
        <v>566</v>
      </c>
      <c r="C100" s="76" t="s">
        <v>567</v>
      </c>
      <c r="D100" s="74" t="s">
        <v>542</v>
      </c>
      <c r="E100" s="74" t="s">
        <v>455</v>
      </c>
      <c r="F100" s="21" t="s">
        <v>1465</v>
      </c>
      <c r="G100" s="74" t="s">
        <v>431</v>
      </c>
      <c r="H100" s="74" t="s">
        <v>432</v>
      </c>
      <c r="I100" s="74" t="s">
        <v>433</v>
      </c>
      <c r="J100" s="21" t="str">
        <f>VLOOKUP(E100, 'RHA A to F by CCA'!A:B, 2,0)</f>
        <v>Area D</v>
      </c>
      <c r="K100" s="74" t="s">
        <v>123</v>
      </c>
      <c r="L100" s="74" t="s">
        <v>434</v>
      </c>
      <c r="M100" s="74">
        <f t="shared" si="12"/>
        <v>381</v>
      </c>
      <c r="N100" s="74">
        <f t="shared" si="12"/>
        <v>205</v>
      </c>
      <c r="O100" s="33">
        <f t="shared" si="13"/>
        <v>53.805774278215225</v>
      </c>
      <c r="P100" s="74">
        <v>13</v>
      </c>
      <c r="Q100" s="74">
        <v>6</v>
      </c>
      <c r="R100" s="33">
        <f t="shared" si="14"/>
        <v>46.153846153846153</v>
      </c>
      <c r="S100" s="74">
        <v>9</v>
      </c>
      <c r="T100" s="74">
        <v>2</v>
      </c>
      <c r="U100" s="33">
        <f t="shared" si="15"/>
        <v>22.222222222222221</v>
      </c>
      <c r="V100" s="74">
        <v>25</v>
      </c>
      <c r="W100" s="74">
        <v>15</v>
      </c>
      <c r="X100" s="33">
        <f t="shared" si="16"/>
        <v>60</v>
      </c>
      <c r="Y100" s="74">
        <v>154</v>
      </c>
      <c r="Z100" s="74">
        <v>97</v>
      </c>
      <c r="AA100" s="33">
        <f t="shared" si="17"/>
        <v>62.987012987012989</v>
      </c>
      <c r="AB100" s="74">
        <v>92</v>
      </c>
      <c r="AC100" s="74">
        <v>50</v>
      </c>
      <c r="AD100" s="33">
        <f t="shared" si="18"/>
        <v>54.347826086956516</v>
      </c>
      <c r="AE100" s="74">
        <v>88</v>
      </c>
      <c r="AF100" s="74">
        <v>35</v>
      </c>
      <c r="AG100" s="33">
        <f t="shared" si="19"/>
        <v>39.772727272727273</v>
      </c>
      <c r="AH100" s="74">
        <v>2</v>
      </c>
      <c r="AI100" s="74" t="s">
        <v>135</v>
      </c>
      <c r="AJ100" s="74" t="s">
        <v>126</v>
      </c>
      <c r="AK100" s="74" t="s">
        <v>127</v>
      </c>
      <c r="AL100" s="74">
        <v>74</v>
      </c>
      <c r="AM100" s="77">
        <v>44629.411805555559</v>
      </c>
      <c r="AN100" s="77">
        <v>44629</v>
      </c>
      <c r="AO100" s="74">
        <v>478</v>
      </c>
      <c r="AP100" s="21" t="s">
        <v>1478</v>
      </c>
      <c r="AQ100" s="92" t="str">
        <f t="shared" si="20"/>
        <v>St. Finbarr's Hospital, Douglas Road</v>
      </c>
      <c r="AR100" s="93" t="str">
        <f t="shared" si="21"/>
        <v>Cork</v>
      </c>
      <c r="AS100" s="93" t="s">
        <v>78</v>
      </c>
      <c r="AT100" s="93" t="s">
        <v>78</v>
      </c>
      <c r="AU100" s="93" t="s">
        <v>78</v>
      </c>
      <c r="AV100" s="93" t="s">
        <v>78</v>
      </c>
      <c r="AW100" s="33">
        <f t="shared" si="22"/>
        <v>53.805774278215225</v>
      </c>
      <c r="AX100" s="94" t="s">
        <v>78</v>
      </c>
    </row>
    <row r="101" spans="1:50" x14ac:dyDescent="0.2">
      <c r="A101" s="74" t="s">
        <v>568</v>
      </c>
      <c r="B101" s="75" t="s">
        <v>168</v>
      </c>
      <c r="C101" s="76" t="s">
        <v>569</v>
      </c>
      <c r="D101" s="74" t="s">
        <v>570</v>
      </c>
      <c r="E101" s="74" t="s">
        <v>511</v>
      </c>
      <c r="F101" s="21" t="s">
        <v>1155</v>
      </c>
      <c r="G101" s="74" t="s">
        <v>431</v>
      </c>
      <c r="H101" s="74" t="s">
        <v>432</v>
      </c>
      <c r="I101" s="74" t="s">
        <v>433</v>
      </c>
      <c r="J101" s="21" t="str">
        <f>VLOOKUP(E101, 'RHA A to F by CCA'!A:B, 2,0)</f>
        <v>Area D</v>
      </c>
      <c r="K101" s="74" t="s">
        <v>123</v>
      </c>
      <c r="L101" s="74" t="s">
        <v>434</v>
      </c>
      <c r="M101" s="74">
        <f t="shared" si="12"/>
        <v>35</v>
      </c>
      <c r="N101" s="74">
        <f t="shared" si="12"/>
        <v>18</v>
      </c>
      <c r="O101" s="33">
        <f t="shared" si="13"/>
        <v>51.428571428571423</v>
      </c>
      <c r="P101" s="74">
        <v>2</v>
      </c>
      <c r="Q101" s="74">
        <v>2</v>
      </c>
      <c r="R101" s="33">
        <f t="shared" si="14"/>
        <v>100</v>
      </c>
      <c r="S101" s="74">
        <v>1</v>
      </c>
      <c r="T101" s="74">
        <v>1</v>
      </c>
      <c r="U101" s="33">
        <f t="shared" si="15"/>
        <v>100</v>
      </c>
      <c r="V101" s="74">
        <v>0</v>
      </c>
      <c r="W101" s="74">
        <v>0</v>
      </c>
      <c r="X101" s="33" t="e">
        <f t="shared" si="16"/>
        <v>#DIV/0!</v>
      </c>
      <c r="Y101" s="74">
        <v>13</v>
      </c>
      <c r="Z101" s="74">
        <v>7</v>
      </c>
      <c r="AA101" s="33">
        <f t="shared" si="17"/>
        <v>53.846153846153847</v>
      </c>
      <c r="AB101" s="74">
        <v>0</v>
      </c>
      <c r="AC101" s="74">
        <v>0</v>
      </c>
      <c r="AD101" s="33" t="e">
        <f t="shared" si="18"/>
        <v>#DIV/0!</v>
      </c>
      <c r="AE101" s="74">
        <v>19</v>
      </c>
      <c r="AF101" s="74">
        <v>8</v>
      </c>
      <c r="AG101" s="33">
        <f t="shared" si="19"/>
        <v>42.105263157894733</v>
      </c>
      <c r="AH101" s="74">
        <v>0</v>
      </c>
      <c r="AI101" s="74" t="s">
        <v>135</v>
      </c>
      <c r="AJ101" s="74" t="s">
        <v>126</v>
      </c>
      <c r="AK101" s="74" t="s">
        <v>127</v>
      </c>
      <c r="AL101" s="74">
        <v>19</v>
      </c>
      <c r="AM101" s="77">
        <v>44523.09065972222</v>
      </c>
      <c r="AN101" s="77" t="s">
        <v>571</v>
      </c>
      <c r="AO101" s="74">
        <v>20</v>
      </c>
      <c r="AP101" s="21" t="s">
        <v>1478</v>
      </c>
      <c r="AQ101" s="92" t="str">
        <f t="shared" si="20"/>
        <v>St Joseph's Community Hospital, Inchileigh</v>
      </c>
      <c r="AR101" s="93" t="str">
        <f t="shared" si="21"/>
        <v>Cork</v>
      </c>
      <c r="AS101" s="93" t="s">
        <v>1375</v>
      </c>
      <c r="AT101" s="93">
        <v>33</v>
      </c>
      <c r="AU101" s="93">
        <v>20</v>
      </c>
      <c r="AV101" s="94">
        <v>60.606060606060609</v>
      </c>
      <c r="AW101" s="33">
        <f t="shared" si="22"/>
        <v>51.428571428571423</v>
      </c>
      <c r="AX101" s="94">
        <f t="shared" si="23"/>
        <v>-9.1774891774891856</v>
      </c>
    </row>
    <row r="102" spans="1:50" x14ac:dyDescent="0.2">
      <c r="A102" s="74" t="s">
        <v>572</v>
      </c>
      <c r="B102" s="75" t="s">
        <v>573</v>
      </c>
      <c r="C102" s="76" t="s">
        <v>574</v>
      </c>
      <c r="D102" s="74" t="s">
        <v>575</v>
      </c>
      <c r="E102" s="74" t="s">
        <v>511</v>
      </c>
      <c r="F102" s="21" t="s">
        <v>1155</v>
      </c>
      <c r="G102" s="74" t="s">
        <v>431</v>
      </c>
      <c r="H102" s="74" t="s">
        <v>432</v>
      </c>
      <c r="I102" s="74" t="s">
        <v>433</v>
      </c>
      <c r="J102" s="21" t="str">
        <f>VLOOKUP(E102, 'RHA A to F by CCA'!A:B, 2,0)</f>
        <v>Area D</v>
      </c>
      <c r="K102" s="74" t="s">
        <v>123</v>
      </c>
      <c r="L102" s="74" t="s">
        <v>434</v>
      </c>
      <c r="M102" s="74">
        <f t="shared" si="12"/>
        <v>118</v>
      </c>
      <c r="N102" s="74">
        <f t="shared" si="12"/>
        <v>58</v>
      </c>
      <c r="O102" s="33">
        <f t="shared" si="13"/>
        <v>49.152542372881356</v>
      </c>
      <c r="P102" s="74">
        <v>7</v>
      </c>
      <c r="Q102" s="74">
        <v>5</v>
      </c>
      <c r="R102" s="33">
        <f t="shared" si="14"/>
        <v>71.428571428571431</v>
      </c>
      <c r="S102" s="74">
        <v>0</v>
      </c>
      <c r="T102" s="74">
        <v>0</v>
      </c>
      <c r="U102" s="33" t="e">
        <f t="shared" si="15"/>
        <v>#DIV/0!</v>
      </c>
      <c r="V102" s="74">
        <v>0</v>
      </c>
      <c r="W102" s="74">
        <v>0</v>
      </c>
      <c r="X102" s="33" t="e">
        <f t="shared" si="16"/>
        <v>#DIV/0!</v>
      </c>
      <c r="Y102" s="74">
        <v>45</v>
      </c>
      <c r="Z102" s="74">
        <v>22</v>
      </c>
      <c r="AA102" s="33">
        <f t="shared" si="17"/>
        <v>48.888888888888886</v>
      </c>
      <c r="AB102" s="74">
        <v>22</v>
      </c>
      <c r="AC102" s="74">
        <v>11</v>
      </c>
      <c r="AD102" s="33">
        <f t="shared" si="18"/>
        <v>50</v>
      </c>
      <c r="AE102" s="74">
        <v>44</v>
      </c>
      <c r="AF102" s="74">
        <v>20</v>
      </c>
      <c r="AG102" s="33">
        <f t="shared" si="19"/>
        <v>45.454545454545453</v>
      </c>
      <c r="AH102" s="74">
        <v>0</v>
      </c>
      <c r="AI102" s="74" t="s">
        <v>135</v>
      </c>
      <c r="AJ102" s="74" t="s">
        <v>126</v>
      </c>
      <c r="AK102" s="74" t="s">
        <v>127</v>
      </c>
      <c r="AL102" s="74">
        <v>44</v>
      </c>
      <c r="AM102" s="77">
        <v>44642.116273148145</v>
      </c>
      <c r="AN102" s="77" t="s">
        <v>576</v>
      </c>
      <c r="AO102" s="74">
        <v>564</v>
      </c>
      <c r="AP102" s="21" t="s">
        <v>1478</v>
      </c>
      <c r="AQ102" s="92" t="str">
        <f t="shared" si="20"/>
        <v>Fermoy Community Hospital, Saint Patrick's Community Hospital</v>
      </c>
      <c r="AR102" s="93" t="str">
        <f t="shared" si="21"/>
        <v>Cork</v>
      </c>
      <c r="AS102" s="93" t="s">
        <v>78</v>
      </c>
      <c r="AT102" s="93" t="s">
        <v>78</v>
      </c>
      <c r="AU102" s="93" t="s">
        <v>78</v>
      </c>
      <c r="AV102" s="93" t="s">
        <v>78</v>
      </c>
      <c r="AW102" s="33">
        <f t="shared" si="22"/>
        <v>49.152542372881356</v>
      </c>
      <c r="AX102" s="94" t="s">
        <v>78</v>
      </c>
    </row>
    <row r="103" spans="1:50" x14ac:dyDescent="0.2">
      <c r="A103" s="74" t="s">
        <v>577</v>
      </c>
      <c r="B103" s="75" t="s">
        <v>578</v>
      </c>
      <c r="C103" s="76" t="s">
        <v>579</v>
      </c>
      <c r="D103" s="74" t="s">
        <v>580</v>
      </c>
      <c r="E103" s="74" t="s">
        <v>511</v>
      </c>
      <c r="F103" s="21" t="s">
        <v>1155</v>
      </c>
      <c r="G103" s="74" t="s">
        <v>431</v>
      </c>
      <c r="H103" s="74" t="s">
        <v>432</v>
      </c>
      <c r="I103" s="74" t="s">
        <v>433</v>
      </c>
      <c r="J103" s="21" t="str">
        <f>VLOOKUP(E103, 'RHA A to F by CCA'!A:B, 2,0)</f>
        <v>Area D</v>
      </c>
      <c r="K103" s="74" t="s">
        <v>123</v>
      </c>
      <c r="L103" s="74" t="s">
        <v>434</v>
      </c>
      <c r="M103" s="74">
        <f t="shared" si="12"/>
        <v>280</v>
      </c>
      <c r="N103" s="74">
        <f t="shared" si="12"/>
        <v>131</v>
      </c>
      <c r="O103" s="33">
        <f t="shared" si="13"/>
        <v>46.785714285714285</v>
      </c>
      <c r="P103" s="74">
        <v>16</v>
      </c>
      <c r="Q103" s="74">
        <v>16</v>
      </c>
      <c r="R103" s="33">
        <f t="shared" si="14"/>
        <v>100</v>
      </c>
      <c r="S103" s="74">
        <v>0</v>
      </c>
      <c r="T103" s="74">
        <v>0</v>
      </c>
      <c r="U103" s="33" t="e">
        <f t="shared" si="15"/>
        <v>#DIV/0!</v>
      </c>
      <c r="V103" s="74">
        <v>34</v>
      </c>
      <c r="W103" s="74">
        <v>11</v>
      </c>
      <c r="X103" s="33">
        <f t="shared" si="16"/>
        <v>32.352941176470587</v>
      </c>
      <c r="Y103" s="74">
        <v>55</v>
      </c>
      <c r="Z103" s="74">
        <v>21</v>
      </c>
      <c r="AA103" s="33">
        <f t="shared" si="17"/>
        <v>38.181818181818187</v>
      </c>
      <c r="AB103" s="74">
        <v>175</v>
      </c>
      <c r="AC103" s="74">
        <v>83</v>
      </c>
      <c r="AD103" s="33">
        <f t="shared" si="18"/>
        <v>47.428571428571431</v>
      </c>
      <c r="AE103" s="74">
        <v>0</v>
      </c>
      <c r="AF103" s="74">
        <v>0</v>
      </c>
      <c r="AG103" s="33" t="e">
        <f t="shared" si="19"/>
        <v>#DIV/0!</v>
      </c>
      <c r="AH103" s="74">
        <v>22</v>
      </c>
      <c r="AI103" s="74" t="s">
        <v>135</v>
      </c>
      <c r="AJ103" s="74" t="s">
        <v>126</v>
      </c>
      <c r="AK103" s="74" t="s">
        <v>162</v>
      </c>
      <c r="AL103" s="74">
        <v>78</v>
      </c>
      <c r="AM103" s="77">
        <v>44539.173217592594</v>
      </c>
      <c r="AN103" s="77" t="s">
        <v>278</v>
      </c>
      <c r="AO103" s="74">
        <v>110</v>
      </c>
      <c r="AP103" s="21" t="s">
        <v>1478</v>
      </c>
      <c r="AQ103" s="92" t="str">
        <f t="shared" si="20"/>
        <v>HSE SAINT RAPHAEL'S CENTRE, Kilcoran, East Cork, Kilcoran</v>
      </c>
      <c r="AR103" s="93" t="str">
        <f t="shared" si="21"/>
        <v>Cork</v>
      </c>
      <c r="AS103" s="93" t="s">
        <v>78</v>
      </c>
      <c r="AT103" s="93" t="s">
        <v>78</v>
      </c>
      <c r="AU103" s="93" t="s">
        <v>78</v>
      </c>
      <c r="AV103" s="93" t="s">
        <v>78</v>
      </c>
      <c r="AW103" s="33">
        <f t="shared" si="22"/>
        <v>46.785714285714285</v>
      </c>
      <c r="AX103" s="94" t="s">
        <v>78</v>
      </c>
    </row>
    <row r="104" spans="1:50" x14ac:dyDescent="0.2">
      <c r="A104" s="74" t="s">
        <v>581</v>
      </c>
      <c r="B104" s="75" t="s">
        <v>582</v>
      </c>
      <c r="C104" s="76" t="s">
        <v>583</v>
      </c>
      <c r="D104" s="74" t="s">
        <v>584</v>
      </c>
      <c r="E104" s="74" t="s">
        <v>455</v>
      </c>
      <c r="F104" s="21" t="s">
        <v>1465</v>
      </c>
      <c r="G104" s="74" t="s">
        <v>431</v>
      </c>
      <c r="H104" s="74" t="s">
        <v>432</v>
      </c>
      <c r="I104" s="74" t="s">
        <v>433</v>
      </c>
      <c r="J104" s="21" t="str">
        <f>VLOOKUP(E104, 'RHA A to F by CCA'!A:B, 2,0)</f>
        <v>Area D</v>
      </c>
      <c r="K104" s="74" t="s">
        <v>123</v>
      </c>
      <c r="L104" s="74" t="s">
        <v>434</v>
      </c>
      <c r="M104" s="74">
        <f t="shared" si="12"/>
        <v>124</v>
      </c>
      <c r="N104" s="74">
        <f t="shared" si="12"/>
        <v>56</v>
      </c>
      <c r="O104" s="33">
        <f t="shared" si="13"/>
        <v>45.161290322580641</v>
      </c>
      <c r="P104" s="74">
        <v>5</v>
      </c>
      <c r="Q104" s="74">
        <v>1</v>
      </c>
      <c r="R104" s="33">
        <f t="shared" si="14"/>
        <v>20</v>
      </c>
      <c r="S104" s="74">
        <v>0</v>
      </c>
      <c r="T104" s="74">
        <v>0</v>
      </c>
      <c r="U104" s="33" t="e">
        <f t="shared" si="15"/>
        <v>#DIV/0!</v>
      </c>
      <c r="V104" s="74">
        <v>5</v>
      </c>
      <c r="W104" s="74">
        <v>5</v>
      </c>
      <c r="X104" s="33">
        <f t="shared" si="16"/>
        <v>100</v>
      </c>
      <c r="Y104" s="74">
        <v>33</v>
      </c>
      <c r="Z104" s="74">
        <v>16</v>
      </c>
      <c r="AA104" s="33">
        <f t="shared" si="17"/>
        <v>48.484848484848484</v>
      </c>
      <c r="AB104" s="74">
        <v>20</v>
      </c>
      <c r="AC104" s="74">
        <v>8</v>
      </c>
      <c r="AD104" s="33">
        <f t="shared" si="18"/>
        <v>40</v>
      </c>
      <c r="AE104" s="74">
        <v>61</v>
      </c>
      <c r="AF104" s="74">
        <v>26</v>
      </c>
      <c r="AG104" s="33">
        <f t="shared" si="19"/>
        <v>42.622950819672127</v>
      </c>
      <c r="AH104" s="74">
        <v>12</v>
      </c>
      <c r="AI104" s="74">
        <v>0</v>
      </c>
      <c r="AJ104" s="74" t="s">
        <v>126</v>
      </c>
      <c r="AK104" s="74" t="s">
        <v>127</v>
      </c>
      <c r="AL104" s="74">
        <v>89</v>
      </c>
      <c r="AM104" s="77">
        <v>44578.233969907407</v>
      </c>
      <c r="AN104" s="77" t="s">
        <v>585</v>
      </c>
      <c r="AO104" s="74">
        <v>297</v>
      </c>
      <c r="AP104" s="21" t="s">
        <v>1478</v>
      </c>
      <c r="AQ104" s="92" t="str">
        <f t="shared" si="20"/>
        <v>Farranlea Road Community Nursing Unit, Farranlea Road</v>
      </c>
      <c r="AR104" s="93" t="str">
        <f t="shared" si="21"/>
        <v>Cork</v>
      </c>
      <c r="AS104" s="93" t="s">
        <v>1375</v>
      </c>
      <c r="AT104" s="93">
        <v>121</v>
      </c>
      <c r="AU104" s="93">
        <v>82</v>
      </c>
      <c r="AV104" s="94">
        <v>67.768595041322314</v>
      </c>
      <c r="AW104" s="33">
        <f t="shared" si="22"/>
        <v>45.161290322580641</v>
      </c>
      <c r="AX104" s="94">
        <f t="shared" si="23"/>
        <v>-22.607304718741673</v>
      </c>
    </row>
    <row r="105" spans="1:50" x14ac:dyDescent="0.2">
      <c r="A105" s="74" t="s">
        <v>586</v>
      </c>
      <c r="B105" s="75" t="s">
        <v>587</v>
      </c>
      <c r="C105" s="76" t="s">
        <v>588</v>
      </c>
      <c r="D105" s="74" t="s">
        <v>589</v>
      </c>
      <c r="E105" s="74" t="s">
        <v>430</v>
      </c>
      <c r="F105" s="21" t="s">
        <v>1464</v>
      </c>
      <c r="G105" s="74" t="s">
        <v>431</v>
      </c>
      <c r="H105" s="74" t="s">
        <v>432</v>
      </c>
      <c r="I105" s="74" t="s">
        <v>433</v>
      </c>
      <c r="J105" s="21" t="str">
        <f>VLOOKUP(E105, 'RHA A to F by CCA'!A:B, 2,0)</f>
        <v>Area D</v>
      </c>
      <c r="K105" s="74" t="s">
        <v>123</v>
      </c>
      <c r="L105" s="74" t="s">
        <v>434</v>
      </c>
      <c r="M105" s="74">
        <f t="shared" si="12"/>
        <v>38</v>
      </c>
      <c r="N105" s="74">
        <f t="shared" si="12"/>
        <v>17</v>
      </c>
      <c r="O105" s="33">
        <f t="shared" si="13"/>
        <v>44.736842105263158</v>
      </c>
      <c r="P105" s="74">
        <v>5</v>
      </c>
      <c r="Q105" s="74">
        <v>4</v>
      </c>
      <c r="R105" s="33">
        <f t="shared" si="14"/>
        <v>80</v>
      </c>
      <c r="S105" s="74">
        <v>0</v>
      </c>
      <c r="T105" s="74">
        <v>0</v>
      </c>
      <c r="U105" s="33" t="e">
        <f t="shared" si="15"/>
        <v>#DIV/0!</v>
      </c>
      <c r="V105" s="74">
        <v>0</v>
      </c>
      <c r="W105" s="74">
        <v>0</v>
      </c>
      <c r="X105" s="33" t="e">
        <f t="shared" si="16"/>
        <v>#DIV/0!</v>
      </c>
      <c r="Y105" s="74">
        <v>12</v>
      </c>
      <c r="Z105" s="74">
        <v>6</v>
      </c>
      <c r="AA105" s="33">
        <f t="shared" si="17"/>
        <v>50</v>
      </c>
      <c r="AB105" s="74">
        <v>21</v>
      </c>
      <c r="AC105" s="74">
        <v>7</v>
      </c>
      <c r="AD105" s="33">
        <f t="shared" si="18"/>
        <v>33.333333333333329</v>
      </c>
      <c r="AE105" s="74">
        <v>0</v>
      </c>
      <c r="AF105" s="74">
        <v>0</v>
      </c>
      <c r="AG105" s="33" t="e">
        <f t="shared" si="19"/>
        <v>#DIV/0!</v>
      </c>
      <c r="AH105" s="74">
        <v>0</v>
      </c>
      <c r="AI105" s="74" t="s">
        <v>135</v>
      </c>
      <c r="AJ105" s="74" t="s">
        <v>126</v>
      </c>
      <c r="AK105" s="74" t="s">
        <v>127</v>
      </c>
      <c r="AL105" s="74">
        <v>21</v>
      </c>
      <c r="AM105" s="77">
        <v>44539.349930555552</v>
      </c>
      <c r="AN105" s="77" t="s">
        <v>141</v>
      </c>
      <c r="AO105" s="74">
        <v>122</v>
      </c>
      <c r="AP105" s="21" t="s">
        <v>1478</v>
      </c>
      <c r="AQ105" s="92" t="str">
        <f t="shared" si="20"/>
        <v xml:space="preserve">St. Gabriel's Community Hospital, Schull Community Hospital </v>
      </c>
      <c r="AR105" s="93" t="str">
        <f t="shared" si="21"/>
        <v>Cork</v>
      </c>
      <c r="AS105" s="93" t="s">
        <v>1375</v>
      </c>
      <c r="AT105" s="93">
        <v>38</v>
      </c>
      <c r="AU105" s="93">
        <v>22</v>
      </c>
      <c r="AV105" s="94">
        <v>57.894736842105267</v>
      </c>
      <c r="AW105" s="33">
        <f t="shared" si="22"/>
        <v>44.736842105263158</v>
      </c>
      <c r="AX105" s="94">
        <f t="shared" si="23"/>
        <v>-13.15789473684211</v>
      </c>
    </row>
    <row r="106" spans="1:50" x14ac:dyDescent="0.2">
      <c r="A106" s="74" t="s">
        <v>552</v>
      </c>
      <c r="B106" s="75" t="s">
        <v>590</v>
      </c>
      <c r="C106" s="76" t="s">
        <v>554</v>
      </c>
      <c r="D106" s="74" t="s">
        <v>555</v>
      </c>
      <c r="E106" s="74" t="s">
        <v>455</v>
      </c>
      <c r="F106" s="21" t="s">
        <v>1465</v>
      </c>
      <c r="G106" s="74" t="s">
        <v>431</v>
      </c>
      <c r="H106" s="74" t="s">
        <v>432</v>
      </c>
      <c r="I106" s="74" t="s">
        <v>433</v>
      </c>
      <c r="J106" s="21" t="str">
        <f>VLOOKUP(E106, 'RHA A to F by CCA'!A:B, 2,0)</f>
        <v>Area D</v>
      </c>
      <c r="K106" s="74" t="s">
        <v>123</v>
      </c>
      <c r="L106" s="74" t="s">
        <v>434</v>
      </c>
      <c r="M106" s="74">
        <f t="shared" si="12"/>
        <v>291</v>
      </c>
      <c r="N106" s="74">
        <f t="shared" si="12"/>
        <v>127</v>
      </c>
      <c r="O106" s="33">
        <f t="shared" si="13"/>
        <v>43.642611683848799</v>
      </c>
      <c r="P106" s="74">
        <v>20</v>
      </c>
      <c r="Q106" s="74">
        <v>17</v>
      </c>
      <c r="R106" s="33">
        <f t="shared" si="14"/>
        <v>85</v>
      </c>
      <c r="S106" s="74">
        <v>41</v>
      </c>
      <c r="T106" s="74">
        <v>15</v>
      </c>
      <c r="U106" s="33">
        <f t="shared" si="15"/>
        <v>36.585365853658537</v>
      </c>
      <c r="V106" s="74">
        <v>59</v>
      </c>
      <c r="W106" s="74">
        <v>13</v>
      </c>
      <c r="X106" s="33">
        <f t="shared" si="16"/>
        <v>22.033898305084744</v>
      </c>
      <c r="Y106" s="74">
        <v>149</v>
      </c>
      <c r="Z106" s="74">
        <v>71</v>
      </c>
      <c r="AA106" s="33">
        <f t="shared" si="17"/>
        <v>47.651006711409394</v>
      </c>
      <c r="AB106" s="74">
        <v>18</v>
      </c>
      <c r="AC106" s="74">
        <v>8</v>
      </c>
      <c r="AD106" s="33">
        <f t="shared" si="18"/>
        <v>44.444444444444443</v>
      </c>
      <c r="AE106" s="74">
        <v>4</v>
      </c>
      <c r="AF106" s="74">
        <v>3</v>
      </c>
      <c r="AG106" s="33">
        <f t="shared" si="19"/>
        <v>75</v>
      </c>
      <c r="AH106" s="74">
        <v>0</v>
      </c>
      <c r="AI106" s="74">
        <v>0</v>
      </c>
      <c r="AJ106" s="74" t="s">
        <v>126</v>
      </c>
      <c r="AK106" s="74" t="s">
        <v>157</v>
      </c>
      <c r="AL106" s="74" t="s">
        <v>435</v>
      </c>
      <c r="AM106" s="77">
        <v>44615.283993055556</v>
      </c>
      <c r="AN106" s="77" t="s">
        <v>436</v>
      </c>
      <c r="AO106" s="74">
        <v>318</v>
      </c>
      <c r="AP106" s="21" t="s">
        <v>717</v>
      </c>
      <c r="AQ106" s="92" t="str">
        <f t="shared" si="20"/>
        <v>South Lee Mental Health Services-Acute+Community , Cork University Hospital, Wilton, Cork, Cork University Hospital, Wilton, Cork</v>
      </c>
      <c r="AR106" s="93" t="str">
        <f t="shared" si="21"/>
        <v>Cork</v>
      </c>
      <c r="AS106" s="93" t="s">
        <v>78</v>
      </c>
      <c r="AT106" s="93" t="s">
        <v>78</v>
      </c>
      <c r="AU106" s="93" t="s">
        <v>78</v>
      </c>
      <c r="AV106" s="93" t="s">
        <v>78</v>
      </c>
      <c r="AW106" s="33">
        <f t="shared" si="22"/>
        <v>43.642611683848799</v>
      </c>
      <c r="AX106" s="94" t="s">
        <v>78</v>
      </c>
    </row>
    <row r="107" spans="1:50" x14ac:dyDescent="0.2">
      <c r="A107" s="74" t="e">
        <v>#N/A</v>
      </c>
      <c r="B107" s="75" t="s">
        <v>591</v>
      </c>
      <c r="C107" s="76" t="s">
        <v>592</v>
      </c>
      <c r="D107" s="74" t="s">
        <v>593</v>
      </c>
      <c r="E107" s="74" t="s">
        <v>430</v>
      </c>
      <c r="F107" s="21" t="s">
        <v>1464</v>
      </c>
      <c r="G107" s="74" t="s">
        <v>431</v>
      </c>
      <c r="H107" s="74" t="s">
        <v>432</v>
      </c>
      <c r="I107" s="74" t="s">
        <v>433</v>
      </c>
      <c r="J107" s="21" t="str">
        <f>VLOOKUP(E107, 'RHA A to F by CCA'!A:B, 2,0)</f>
        <v>Area D</v>
      </c>
      <c r="K107" s="74" t="s">
        <v>123</v>
      </c>
      <c r="L107" s="74" t="s">
        <v>434</v>
      </c>
      <c r="M107" s="74">
        <f t="shared" si="12"/>
        <v>25</v>
      </c>
      <c r="N107" s="74">
        <f t="shared" si="12"/>
        <v>10</v>
      </c>
      <c r="O107" s="33">
        <f t="shared" si="13"/>
        <v>40</v>
      </c>
      <c r="P107" s="74">
        <v>0</v>
      </c>
      <c r="Q107" s="74">
        <v>0</v>
      </c>
      <c r="R107" s="33" t="e">
        <f t="shared" si="14"/>
        <v>#DIV/0!</v>
      </c>
      <c r="S107" s="74">
        <v>0</v>
      </c>
      <c r="T107" s="74">
        <v>0</v>
      </c>
      <c r="U107" s="33" t="e">
        <f t="shared" si="15"/>
        <v>#DIV/0!</v>
      </c>
      <c r="V107" s="74">
        <v>0</v>
      </c>
      <c r="W107" s="74">
        <v>0</v>
      </c>
      <c r="X107" s="33" t="e">
        <f t="shared" si="16"/>
        <v>#DIV/0!</v>
      </c>
      <c r="Y107" s="74">
        <v>19</v>
      </c>
      <c r="Z107" s="74">
        <v>8</v>
      </c>
      <c r="AA107" s="33">
        <f t="shared" si="17"/>
        <v>42.105263157894733</v>
      </c>
      <c r="AB107" s="74">
        <v>4</v>
      </c>
      <c r="AC107" s="74">
        <v>1</v>
      </c>
      <c r="AD107" s="33">
        <f t="shared" si="18"/>
        <v>25</v>
      </c>
      <c r="AE107" s="74">
        <v>2</v>
      </c>
      <c r="AF107" s="74">
        <v>1</v>
      </c>
      <c r="AG107" s="33">
        <f t="shared" si="19"/>
        <v>50</v>
      </c>
      <c r="AH107" s="74">
        <v>0</v>
      </c>
      <c r="AI107" s="74">
        <v>0</v>
      </c>
      <c r="AJ107" s="74" t="s">
        <v>126</v>
      </c>
      <c r="AK107" s="74" t="s">
        <v>157</v>
      </c>
      <c r="AL107" s="74" t="s">
        <v>435</v>
      </c>
      <c r="AM107" s="77">
        <v>44615.25712962963</v>
      </c>
      <c r="AN107" s="77">
        <v>44612</v>
      </c>
      <c r="AO107" s="74">
        <v>309</v>
      </c>
      <c r="AP107" s="21" t="s">
        <v>717</v>
      </c>
      <c r="AQ107" s="92" t="str">
        <f t="shared" si="20"/>
        <v>Perrott House/Saol Nua, Skibbereen Community Hospital, Coolnagurrane</v>
      </c>
      <c r="AR107" s="93" t="str">
        <f t="shared" si="21"/>
        <v>Cork</v>
      </c>
      <c r="AS107" s="93" t="s">
        <v>78</v>
      </c>
      <c r="AT107" s="93" t="s">
        <v>78</v>
      </c>
      <c r="AU107" s="93" t="s">
        <v>78</v>
      </c>
      <c r="AV107" s="93" t="s">
        <v>78</v>
      </c>
      <c r="AW107" s="33">
        <f t="shared" si="22"/>
        <v>40</v>
      </c>
      <c r="AX107" s="94" t="s">
        <v>78</v>
      </c>
    </row>
    <row r="108" spans="1:50" x14ac:dyDescent="0.2">
      <c r="A108" s="74" t="s">
        <v>594</v>
      </c>
      <c r="B108" s="75" t="s">
        <v>595</v>
      </c>
      <c r="C108" s="76" t="s">
        <v>596</v>
      </c>
      <c r="D108" s="74" t="s">
        <v>597</v>
      </c>
      <c r="E108" s="74" t="s">
        <v>430</v>
      </c>
      <c r="F108" s="21" t="s">
        <v>1464</v>
      </c>
      <c r="G108" s="74" t="s">
        <v>431</v>
      </c>
      <c r="H108" s="74" t="s">
        <v>432</v>
      </c>
      <c r="I108" s="74" t="s">
        <v>433</v>
      </c>
      <c r="J108" s="21" t="str">
        <f>VLOOKUP(E108, 'RHA A to F by CCA'!A:B, 2,0)</f>
        <v>Area D</v>
      </c>
      <c r="K108" s="74" t="s">
        <v>123</v>
      </c>
      <c r="L108" s="74" t="s">
        <v>434</v>
      </c>
      <c r="M108" s="74">
        <f t="shared" si="12"/>
        <v>16</v>
      </c>
      <c r="N108" s="74">
        <f t="shared" si="12"/>
        <v>6</v>
      </c>
      <c r="O108" s="33">
        <f t="shared" si="13"/>
        <v>37.5</v>
      </c>
      <c r="P108" s="74">
        <v>0</v>
      </c>
      <c r="Q108" s="74">
        <v>0</v>
      </c>
      <c r="R108" s="33" t="e">
        <f t="shared" si="14"/>
        <v>#DIV/0!</v>
      </c>
      <c r="S108" s="74">
        <v>0</v>
      </c>
      <c r="T108" s="74">
        <v>0</v>
      </c>
      <c r="U108" s="33" t="e">
        <f t="shared" si="15"/>
        <v>#DIV/0!</v>
      </c>
      <c r="V108" s="74">
        <v>7</v>
      </c>
      <c r="W108" s="74">
        <v>1</v>
      </c>
      <c r="X108" s="33">
        <f t="shared" si="16"/>
        <v>14.285714285714285</v>
      </c>
      <c r="Y108" s="74">
        <v>9</v>
      </c>
      <c r="Z108" s="74">
        <v>5</v>
      </c>
      <c r="AA108" s="33">
        <f t="shared" si="17"/>
        <v>55.555555555555557</v>
      </c>
      <c r="AB108" s="74">
        <v>0</v>
      </c>
      <c r="AC108" s="74">
        <v>0</v>
      </c>
      <c r="AD108" s="33" t="e">
        <f t="shared" si="18"/>
        <v>#DIV/0!</v>
      </c>
      <c r="AE108" s="74">
        <v>0</v>
      </c>
      <c r="AF108" s="74">
        <v>0</v>
      </c>
      <c r="AG108" s="33" t="e">
        <f t="shared" si="19"/>
        <v>#DIV/0!</v>
      </c>
      <c r="AH108" s="74">
        <v>0</v>
      </c>
      <c r="AI108" s="74">
        <v>0</v>
      </c>
      <c r="AJ108" s="74" t="s">
        <v>126</v>
      </c>
      <c r="AK108" s="74" t="s">
        <v>157</v>
      </c>
      <c r="AL108" s="74" t="s">
        <v>435</v>
      </c>
      <c r="AM108" s="77">
        <v>44615.25340277778</v>
      </c>
      <c r="AN108" s="77" t="s">
        <v>436</v>
      </c>
      <c r="AO108" s="74">
        <v>308</v>
      </c>
      <c r="AP108" s="21" t="s">
        <v>717</v>
      </c>
      <c r="AQ108" s="92" t="str">
        <f t="shared" si="20"/>
        <v>Droumleigh Resource Centre, Droumleigh</v>
      </c>
      <c r="AR108" s="93" t="str">
        <f t="shared" si="21"/>
        <v>Cork</v>
      </c>
      <c r="AS108" s="93" t="s">
        <v>78</v>
      </c>
      <c r="AT108" s="93" t="s">
        <v>78</v>
      </c>
      <c r="AU108" s="93" t="s">
        <v>78</v>
      </c>
      <c r="AV108" s="93" t="s">
        <v>78</v>
      </c>
      <c r="AW108" s="33">
        <f t="shared" si="22"/>
        <v>37.5</v>
      </c>
      <c r="AX108" s="94" t="s">
        <v>78</v>
      </c>
    </row>
    <row r="109" spans="1:50" x14ac:dyDescent="0.2">
      <c r="A109" s="74" t="s">
        <v>598</v>
      </c>
      <c r="B109" s="75" t="s">
        <v>599</v>
      </c>
      <c r="C109" s="76" t="s">
        <v>600</v>
      </c>
      <c r="D109" s="74" t="s">
        <v>601</v>
      </c>
      <c r="E109" s="74" t="s">
        <v>441</v>
      </c>
      <c r="F109" s="21" t="s">
        <v>442</v>
      </c>
      <c r="G109" s="74" t="s">
        <v>442</v>
      </c>
      <c r="H109" s="74" t="s">
        <v>432</v>
      </c>
      <c r="I109" s="74" t="s">
        <v>433</v>
      </c>
      <c r="J109" s="21" t="str">
        <f>VLOOKUP(E109, 'RHA A to F by CCA'!A:B, 2,0)</f>
        <v>Area D</v>
      </c>
      <c r="K109" s="74" t="s">
        <v>123</v>
      </c>
      <c r="L109" s="74" t="s">
        <v>434</v>
      </c>
      <c r="M109" s="74">
        <f t="shared" si="12"/>
        <v>63</v>
      </c>
      <c r="N109" s="74">
        <f t="shared" si="12"/>
        <v>23</v>
      </c>
      <c r="O109" s="33">
        <f t="shared" si="13"/>
        <v>36.507936507936506</v>
      </c>
      <c r="P109" s="74">
        <v>5</v>
      </c>
      <c r="Q109" s="74">
        <v>4</v>
      </c>
      <c r="R109" s="33">
        <f t="shared" si="14"/>
        <v>80</v>
      </c>
      <c r="S109" s="74">
        <v>0</v>
      </c>
      <c r="T109" s="74">
        <v>0</v>
      </c>
      <c r="U109" s="33" t="e">
        <f t="shared" si="15"/>
        <v>#DIV/0!</v>
      </c>
      <c r="V109" s="74">
        <v>1</v>
      </c>
      <c r="W109" s="74">
        <v>1</v>
      </c>
      <c r="X109" s="33">
        <f t="shared" si="16"/>
        <v>100</v>
      </c>
      <c r="Y109" s="74">
        <v>20</v>
      </c>
      <c r="Z109" s="74">
        <v>8</v>
      </c>
      <c r="AA109" s="33">
        <f t="shared" si="17"/>
        <v>40</v>
      </c>
      <c r="AB109" s="74">
        <v>13</v>
      </c>
      <c r="AC109" s="74">
        <v>4</v>
      </c>
      <c r="AD109" s="33">
        <f t="shared" si="18"/>
        <v>30.76923076923077</v>
      </c>
      <c r="AE109" s="74">
        <v>24</v>
      </c>
      <c r="AF109" s="74">
        <v>6</v>
      </c>
      <c r="AG109" s="33">
        <f t="shared" si="19"/>
        <v>25</v>
      </c>
      <c r="AH109" s="74">
        <v>0</v>
      </c>
      <c r="AI109" s="74" t="s">
        <v>135</v>
      </c>
      <c r="AJ109" s="74" t="s">
        <v>126</v>
      </c>
      <c r="AK109" s="74" t="s">
        <v>127</v>
      </c>
      <c r="AL109" s="74">
        <v>46</v>
      </c>
      <c r="AM109" s="77">
        <v>44629.112500000003</v>
      </c>
      <c r="AN109" s="77">
        <v>44629</v>
      </c>
      <c r="AO109" s="74">
        <v>466</v>
      </c>
      <c r="AP109" s="21" t="s">
        <v>1478</v>
      </c>
      <c r="AQ109" s="92" t="str">
        <f t="shared" si="20"/>
        <v xml:space="preserve">Ospideal Pobal Chorca Dhuibhne (West Kerry Community Hospital), West Kerry Community Hospital </v>
      </c>
      <c r="AR109" s="93" t="str">
        <f t="shared" si="21"/>
        <v>Kerry</v>
      </c>
      <c r="AS109" s="93" t="s">
        <v>1375</v>
      </c>
      <c r="AT109" s="93">
        <v>76</v>
      </c>
      <c r="AU109" s="93">
        <v>27</v>
      </c>
      <c r="AV109" s="94">
        <v>35.526315789473685</v>
      </c>
      <c r="AW109" s="33">
        <f t="shared" si="22"/>
        <v>36.507936507936506</v>
      </c>
      <c r="AX109" s="94">
        <f t="shared" si="23"/>
        <v>0.98162071846282117</v>
      </c>
    </row>
    <row r="110" spans="1:50" x14ac:dyDescent="0.2">
      <c r="A110" s="74" t="s">
        <v>602</v>
      </c>
      <c r="B110" s="75" t="s">
        <v>603</v>
      </c>
      <c r="C110" s="76" t="s">
        <v>604</v>
      </c>
      <c r="D110" s="74" t="s">
        <v>605</v>
      </c>
      <c r="E110" s="74" t="s">
        <v>455</v>
      </c>
      <c r="F110" s="21" t="s">
        <v>1465</v>
      </c>
      <c r="G110" s="74" t="s">
        <v>431</v>
      </c>
      <c r="H110" s="74" t="s">
        <v>432</v>
      </c>
      <c r="I110" s="74" t="s">
        <v>433</v>
      </c>
      <c r="J110" s="21" t="str">
        <f>VLOOKUP(E110, 'RHA A to F by CCA'!A:B, 2,0)</f>
        <v>Area D</v>
      </c>
      <c r="K110" s="74" t="s">
        <v>123</v>
      </c>
      <c r="L110" s="74" t="s">
        <v>434</v>
      </c>
      <c r="M110" s="74">
        <f t="shared" si="12"/>
        <v>14</v>
      </c>
      <c r="N110" s="74">
        <f t="shared" si="12"/>
        <v>4</v>
      </c>
      <c r="O110" s="33">
        <f t="shared" si="13"/>
        <v>28.571428571428569</v>
      </c>
      <c r="P110" s="74">
        <v>1</v>
      </c>
      <c r="Q110" s="74">
        <v>1</v>
      </c>
      <c r="R110" s="33">
        <f t="shared" si="14"/>
        <v>100</v>
      </c>
      <c r="S110" s="74">
        <v>0</v>
      </c>
      <c r="T110" s="74">
        <v>0</v>
      </c>
      <c r="U110" s="33" t="e">
        <f t="shared" si="15"/>
        <v>#DIV/0!</v>
      </c>
      <c r="V110" s="74">
        <v>0</v>
      </c>
      <c r="W110" s="74">
        <v>0</v>
      </c>
      <c r="X110" s="33" t="e">
        <f t="shared" si="16"/>
        <v>#DIV/0!</v>
      </c>
      <c r="Y110" s="74">
        <v>1</v>
      </c>
      <c r="Z110" s="74">
        <v>1</v>
      </c>
      <c r="AA110" s="33">
        <f t="shared" si="17"/>
        <v>100</v>
      </c>
      <c r="AB110" s="74">
        <v>12</v>
      </c>
      <c r="AC110" s="74">
        <v>2</v>
      </c>
      <c r="AD110" s="33">
        <f t="shared" si="18"/>
        <v>16.666666666666664</v>
      </c>
      <c r="AE110" s="74">
        <v>0</v>
      </c>
      <c r="AF110" s="74">
        <v>0</v>
      </c>
      <c r="AG110" s="33" t="e">
        <f t="shared" si="19"/>
        <v>#DIV/0!</v>
      </c>
      <c r="AH110" s="74">
        <v>0</v>
      </c>
      <c r="AI110" s="74" t="s">
        <v>135</v>
      </c>
      <c r="AJ110" s="74" t="s">
        <v>126</v>
      </c>
      <c r="AK110" s="74" t="s">
        <v>162</v>
      </c>
      <c r="AL110" s="74">
        <v>18</v>
      </c>
      <c r="AM110" s="77">
        <v>44617.312118055554</v>
      </c>
      <c r="AN110" s="77" t="s">
        <v>231</v>
      </c>
      <c r="AO110" s="74">
        <v>354</v>
      </c>
      <c r="AP110" s="21" t="s">
        <v>1478</v>
      </c>
      <c r="AQ110" s="92" t="str">
        <f t="shared" si="20"/>
        <v>Cope Midleton, Broomfield</v>
      </c>
      <c r="AR110" s="93" t="str">
        <f t="shared" si="21"/>
        <v>Cork</v>
      </c>
      <c r="AS110" s="93" t="s">
        <v>78</v>
      </c>
      <c r="AT110" s="93" t="s">
        <v>78</v>
      </c>
      <c r="AU110" s="93" t="s">
        <v>78</v>
      </c>
      <c r="AV110" s="93" t="s">
        <v>78</v>
      </c>
      <c r="AW110" s="33">
        <f t="shared" si="22"/>
        <v>28.571428571428569</v>
      </c>
      <c r="AX110" s="94" t="s">
        <v>78</v>
      </c>
    </row>
    <row r="111" spans="1:50" x14ac:dyDescent="0.2">
      <c r="A111" s="74" t="s">
        <v>606</v>
      </c>
      <c r="B111" s="75" t="s">
        <v>607</v>
      </c>
      <c r="C111" s="76" t="s">
        <v>608</v>
      </c>
      <c r="D111" s="74" t="s">
        <v>609</v>
      </c>
      <c r="E111" s="74" t="s">
        <v>610</v>
      </c>
      <c r="F111" s="21" t="s">
        <v>1466</v>
      </c>
      <c r="G111" s="74" t="s">
        <v>611</v>
      </c>
      <c r="H111" s="74" t="s">
        <v>612</v>
      </c>
      <c r="I111" s="74" t="s">
        <v>613</v>
      </c>
      <c r="J111" s="21" t="str">
        <f>VLOOKUP(E111, 'RHA A to F by CCA'!A:B, 2,0)</f>
        <v>Area C</v>
      </c>
      <c r="K111" s="74" t="s">
        <v>123</v>
      </c>
      <c r="L111" s="74" t="s">
        <v>614</v>
      </c>
      <c r="M111" s="74">
        <f t="shared" si="12"/>
        <v>4</v>
      </c>
      <c r="N111" s="74">
        <f t="shared" si="12"/>
        <v>4</v>
      </c>
      <c r="O111" s="33">
        <f t="shared" si="13"/>
        <v>100</v>
      </c>
      <c r="P111" s="74">
        <v>0</v>
      </c>
      <c r="Q111" s="74">
        <v>0</v>
      </c>
      <c r="R111" s="33" t="e">
        <f t="shared" si="14"/>
        <v>#DIV/0!</v>
      </c>
      <c r="S111" s="74">
        <v>0</v>
      </c>
      <c r="T111" s="74">
        <v>0</v>
      </c>
      <c r="U111" s="33" t="e">
        <f t="shared" si="15"/>
        <v>#DIV/0!</v>
      </c>
      <c r="V111" s="74">
        <v>2</v>
      </c>
      <c r="W111" s="74">
        <v>2</v>
      </c>
      <c r="X111" s="33">
        <f t="shared" si="16"/>
        <v>100</v>
      </c>
      <c r="Y111" s="74">
        <v>0</v>
      </c>
      <c r="Z111" s="74">
        <v>0</v>
      </c>
      <c r="AA111" s="33" t="e">
        <f t="shared" si="17"/>
        <v>#DIV/0!</v>
      </c>
      <c r="AB111" s="74">
        <v>2</v>
      </c>
      <c r="AC111" s="74">
        <v>2</v>
      </c>
      <c r="AD111" s="33">
        <f t="shared" si="18"/>
        <v>100</v>
      </c>
      <c r="AE111" s="74">
        <v>0</v>
      </c>
      <c r="AF111" s="74">
        <v>0</v>
      </c>
      <c r="AG111" s="33" t="e">
        <f t="shared" si="19"/>
        <v>#DIV/0!</v>
      </c>
      <c r="AH111" s="74">
        <v>0</v>
      </c>
      <c r="AI111" s="74">
        <v>0</v>
      </c>
      <c r="AJ111" s="74" t="s">
        <v>126</v>
      </c>
      <c r="AK111" s="74" t="s">
        <v>157</v>
      </c>
      <c r="AL111" s="74">
        <v>7</v>
      </c>
      <c r="AM111" s="77">
        <v>44631.360636574071</v>
      </c>
      <c r="AN111" s="77">
        <v>44631</v>
      </c>
      <c r="AO111" s="74">
        <v>506</v>
      </c>
      <c r="AP111" s="21" t="s">
        <v>1479</v>
      </c>
      <c r="AQ111" s="92" t="str">
        <f t="shared" si="20"/>
        <v>65 Beechwood, Beechwood Nursing Home</v>
      </c>
      <c r="AR111" s="93" t="str">
        <f t="shared" si="21"/>
        <v>Carlow</v>
      </c>
      <c r="AS111" s="93" t="s">
        <v>1376</v>
      </c>
      <c r="AT111" s="93">
        <v>4</v>
      </c>
      <c r="AU111" s="93">
        <v>4</v>
      </c>
      <c r="AV111" s="94">
        <v>100</v>
      </c>
      <c r="AW111" s="33">
        <f t="shared" si="22"/>
        <v>100</v>
      </c>
      <c r="AX111" s="94">
        <f t="shared" si="23"/>
        <v>0</v>
      </c>
    </row>
    <row r="112" spans="1:50" x14ac:dyDescent="0.2">
      <c r="A112" s="74" t="s">
        <v>615</v>
      </c>
      <c r="B112" s="75" t="s">
        <v>616</v>
      </c>
      <c r="C112" s="76" t="s">
        <v>617</v>
      </c>
      <c r="D112" s="74" t="s">
        <v>618</v>
      </c>
      <c r="E112" s="74" t="s">
        <v>619</v>
      </c>
      <c r="F112" s="21" t="s">
        <v>620</v>
      </c>
      <c r="G112" s="74" t="s">
        <v>620</v>
      </c>
      <c r="H112" s="74" t="s">
        <v>612</v>
      </c>
      <c r="I112" s="74" t="s">
        <v>613</v>
      </c>
      <c r="J112" s="21" t="str">
        <f>VLOOKUP(E112, 'RHA A to F by CCA'!A:B, 2,0)</f>
        <v>Area C</v>
      </c>
      <c r="K112" s="74" t="s">
        <v>123</v>
      </c>
      <c r="L112" s="74" t="s">
        <v>614</v>
      </c>
      <c r="M112" s="74">
        <f t="shared" si="12"/>
        <v>9</v>
      </c>
      <c r="N112" s="74">
        <f t="shared" si="12"/>
        <v>9</v>
      </c>
      <c r="O112" s="33">
        <f t="shared" si="13"/>
        <v>100</v>
      </c>
      <c r="P112" s="74">
        <v>0</v>
      </c>
      <c r="Q112" s="74">
        <v>0</v>
      </c>
      <c r="R112" s="33" t="e">
        <f t="shared" si="14"/>
        <v>#DIV/0!</v>
      </c>
      <c r="S112" s="74">
        <v>0</v>
      </c>
      <c r="T112" s="74">
        <v>0</v>
      </c>
      <c r="U112" s="33" t="e">
        <f t="shared" si="15"/>
        <v>#DIV/0!</v>
      </c>
      <c r="V112" s="74">
        <v>0</v>
      </c>
      <c r="W112" s="74">
        <v>0</v>
      </c>
      <c r="X112" s="33" t="e">
        <f t="shared" si="16"/>
        <v>#DIV/0!</v>
      </c>
      <c r="Y112" s="74">
        <v>7</v>
      </c>
      <c r="Z112" s="74">
        <v>7</v>
      </c>
      <c r="AA112" s="33">
        <f t="shared" si="17"/>
        <v>100</v>
      </c>
      <c r="AB112" s="74">
        <v>2</v>
      </c>
      <c r="AC112" s="74">
        <v>2</v>
      </c>
      <c r="AD112" s="33">
        <f t="shared" si="18"/>
        <v>100</v>
      </c>
      <c r="AE112" s="74">
        <v>0</v>
      </c>
      <c r="AF112" s="74">
        <v>0</v>
      </c>
      <c r="AG112" s="33" t="e">
        <f t="shared" si="19"/>
        <v>#DIV/0!</v>
      </c>
      <c r="AH112" s="74">
        <v>0</v>
      </c>
      <c r="AI112" s="74">
        <v>0</v>
      </c>
      <c r="AJ112" s="74" t="s">
        <v>126</v>
      </c>
      <c r="AK112" s="74" t="s">
        <v>157</v>
      </c>
      <c r="AL112" s="74">
        <v>12</v>
      </c>
      <c r="AM112" s="77">
        <v>44632.426608796297</v>
      </c>
      <c r="AN112" s="77">
        <v>44632</v>
      </c>
      <c r="AO112" s="74">
        <v>521</v>
      </c>
      <c r="AP112" s="21" t="s">
        <v>1479</v>
      </c>
      <c r="AQ112" s="92" t="str">
        <f t="shared" si="20"/>
        <v>Glenville Crisis House, Garryshane House</v>
      </c>
      <c r="AR112" s="93" t="str">
        <f t="shared" si="21"/>
        <v>Tipperary South</v>
      </c>
      <c r="AS112" s="93" t="s">
        <v>78</v>
      </c>
      <c r="AT112" s="93" t="s">
        <v>78</v>
      </c>
      <c r="AU112" s="93" t="s">
        <v>78</v>
      </c>
      <c r="AV112" s="93" t="s">
        <v>78</v>
      </c>
      <c r="AW112" s="33">
        <f t="shared" si="22"/>
        <v>100</v>
      </c>
      <c r="AX112" s="94" t="s">
        <v>78</v>
      </c>
    </row>
    <row r="113" spans="1:50" x14ac:dyDescent="0.2">
      <c r="A113" s="74" t="e">
        <v>#N/A</v>
      </c>
      <c r="B113" s="75" t="s">
        <v>621</v>
      </c>
      <c r="C113" s="76" t="s">
        <v>622</v>
      </c>
      <c r="D113" s="74" t="s">
        <v>623</v>
      </c>
      <c r="E113" s="74" t="s">
        <v>624</v>
      </c>
      <c r="F113" s="21" t="s">
        <v>625</v>
      </c>
      <c r="G113" s="74" t="s">
        <v>625</v>
      </c>
      <c r="H113" s="74" t="s">
        <v>612</v>
      </c>
      <c r="I113" s="74" t="s">
        <v>613</v>
      </c>
      <c r="J113" s="21" t="str">
        <f>VLOOKUP(E113, 'RHA A to F by CCA'!A:B, 2,0)</f>
        <v>Area C</v>
      </c>
      <c r="K113" s="74" t="s">
        <v>123</v>
      </c>
      <c r="L113" s="74" t="s">
        <v>614</v>
      </c>
      <c r="M113" s="74">
        <f t="shared" si="12"/>
        <v>2</v>
      </c>
      <c r="N113" s="74">
        <f t="shared" si="12"/>
        <v>2</v>
      </c>
      <c r="O113" s="33">
        <f t="shared" si="13"/>
        <v>100</v>
      </c>
      <c r="P113" s="74">
        <v>0</v>
      </c>
      <c r="Q113" s="74">
        <v>0</v>
      </c>
      <c r="R113" s="33" t="e">
        <f t="shared" si="14"/>
        <v>#DIV/0!</v>
      </c>
      <c r="S113" s="74">
        <v>0</v>
      </c>
      <c r="T113" s="74">
        <v>0</v>
      </c>
      <c r="U113" s="33" t="e">
        <f t="shared" si="15"/>
        <v>#DIV/0!</v>
      </c>
      <c r="V113" s="74">
        <v>2</v>
      </c>
      <c r="W113" s="74">
        <v>2</v>
      </c>
      <c r="X113" s="33">
        <f t="shared" si="16"/>
        <v>100</v>
      </c>
      <c r="Y113" s="74">
        <v>0</v>
      </c>
      <c r="Z113" s="74">
        <v>0</v>
      </c>
      <c r="AA113" s="33" t="e">
        <f t="shared" si="17"/>
        <v>#DIV/0!</v>
      </c>
      <c r="AB113" s="74">
        <v>0</v>
      </c>
      <c r="AC113" s="74">
        <v>0</v>
      </c>
      <c r="AD113" s="33" t="e">
        <f t="shared" si="18"/>
        <v>#DIV/0!</v>
      </c>
      <c r="AE113" s="74">
        <v>0</v>
      </c>
      <c r="AF113" s="74">
        <v>0</v>
      </c>
      <c r="AG113" s="33" t="e">
        <f t="shared" si="19"/>
        <v>#DIV/0!</v>
      </c>
      <c r="AH113" s="74">
        <v>0</v>
      </c>
      <c r="AI113" s="74" t="s">
        <v>135</v>
      </c>
      <c r="AJ113" s="74" t="s">
        <v>126</v>
      </c>
      <c r="AK113" s="74" t="s">
        <v>162</v>
      </c>
      <c r="AL113" s="74">
        <v>4</v>
      </c>
      <c r="AM113" s="77">
        <v>44543.280451388891</v>
      </c>
      <c r="AN113" s="77">
        <v>44542</v>
      </c>
      <c r="AO113" s="74">
        <v>177</v>
      </c>
      <c r="AP113" s="21" t="s">
        <v>1478</v>
      </c>
      <c r="AQ113" s="92" t="str">
        <f t="shared" si="20"/>
        <v>Riverchapel House, St Aidans Day Care Centre, 11 Riverchapel Road, Riverchapel</v>
      </c>
      <c r="AR113" s="93" t="str">
        <f t="shared" si="21"/>
        <v>Wexford</v>
      </c>
      <c r="AS113" s="93" t="s">
        <v>78</v>
      </c>
      <c r="AT113" s="93" t="s">
        <v>78</v>
      </c>
      <c r="AU113" s="93" t="s">
        <v>78</v>
      </c>
      <c r="AV113" s="93" t="s">
        <v>78</v>
      </c>
      <c r="AW113" s="33">
        <f t="shared" si="22"/>
        <v>100</v>
      </c>
      <c r="AX113" s="94" t="s">
        <v>78</v>
      </c>
    </row>
    <row r="114" spans="1:50" x14ac:dyDescent="0.2">
      <c r="A114" s="74" t="s">
        <v>626</v>
      </c>
      <c r="B114" s="75" t="s">
        <v>627</v>
      </c>
      <c r="C114" s="76" t="s">
        <v>628</v>
      </c>
      <c r="D114" s="74" t="s">
        <v>629</v>
      </c>
      <c r="E114" s="74" t="s">
        <v>624</v>
      </c>
      <c r="F114" s="21" t="s">
        <v>625</v>
      </c>
      <c r="G114" s="74" t="s">
        <v>625</v>
      </c>
      <c r="H114" s="74" t="s">
        <v>612</v>
      </c>
      <c r="I114" s="74" t="s">
        <v>613</v>
      </c>
      <c r="J114" s="21" t="str">
        <f>VLOOKUP(E114, 'RHA A to F by CCA'!A:B, 2,0)</f>
        <v>Area C</v>
      </c>
      <c r="K114" s="74" t="s">
        <v>123</v>
      </c>
      <c r="L114" s="74" t="s">
        <v>614</v>
      </c>
      <c r="M114" s="74">
        <f t="shared" si="12"/>
        <v>37</v>
      </c>
      <c r="N114" s="74">
        <f t="shared" si="12"/>
        <v>36</v>
      </c>
      <c r="O114" s="33">
        <f t="shared" si="13"/>
        <v>97.297297297297305</v>
      </c>
      <c r="P114" s="74">
        <v>2</v>
      </c>
      <c r="Q114" s="74">
        <v>2</v>
      </c>
      <c r="R114" s="33">
        <f t="shared" si="14"/>
        <v>100</v>
      </c>
      <c r="S114" s="74">
        <v>3</v>
      </c>
      <c r="T114" s="74">
        <v>3</v>
      </c>
      <c r="U114" s="33">
        <f t="shared" si="15"/>
        <v>100</v>
      </c>
      <c r="V114" s="74">
        <v>1</v>
      </c>
      <c r="W114" s="74">
        <v>1</v>
      </c>
      <c r="X114" s="33">
        <f t="shared" si="16"/>
        <v>100</v>
      </c>
      <c r="Y114" s="74">
        <v>16</v>
      </c>
      <c r="Z114" s="74">
        <v>16</v>
      </c>
      <c r="AA114" s="33">
        <f t="shared" si="17"/>
        <v>100</v>
      </c>
      <c r="AB114" s="74">
        <v>14</v>
      </c>
      <c r="AC114" s="74">
        <v>13</v>
      </c>
      <c r="AD114" s="33">
        <f t="shared" si="18"/>
        <v>92.857142857142861</v>
      </c>
      <c r="AE114" s="74">
        <v>1</v>
      </c>
      <c r="AF114" s="74">
        <v>1</v>
      </c>
      <c r="AG114" s="33">
        <f t="shared" si="19"/>
        <v>100</v>
      </c>
      <c r="AH114" s="74">
        <v>0</v>
      </c>
      <c r="AI114" s="74">
        <v>0</v>
      </c>
      <c r="AJ114" s="74" t="s">
        <v>126</v>
      </c>
      <c r="AK114" s="74" t="s">
        <v>127</v>
      </c>
      <c r="AL114" s="74">
        <v>21</v>
      </c>
      <c r="AM114" s="77">
        <v>44632.469189814816</v>
      </c>
      <c r="AN114" s="77">
        <v>44632</v>
      </c>
      <c r="AO114" s="74">
        <v>529</v>
      </c>
      <c r="AP114" s="21" t="s">
        <v>717</v>
      </c>
      <c r="AQ114" s="92" t="str">
        <f t="shared" si="20"/>
        <v>Gorey District Hospital, Gorey</v>
      </c>
      <c r="AR114" s="93" t="str">
        <f t="shared" si="21"/>
        <v>Wexford</v>
      </c>
      <c r="AS114" s="93" t="s">
        <v>1376</v>
      </c>
      <c r="AT114" s="93">
        <v>35</v>
      </c>
      <c r="AU114" s="93">
        <v>34</v>
      </c>
      <c r="AV114" s="94">
        <v>97.142857142857139</v>
      </c>
      <c r="AW114" s="33">
        <f t="shared" si="22"/>
        <v>97.297297297297305</v>
      </c>
      <c r="AX114" s="94">
        <f t="shared" si="23"/>
        <v>0.15444015444016657</v>
      </c>
    </row>
    <row r="115" spans="1:50" x14ac:dyDescent="0.2">
      <c r="A115" s="74" t="s">
        <v>630</v>
      </c>
      <c r="B115" s="75" t="s">
        <v>631</v>
      </c>
      <c r="C115" s="76" t="s">
        <v>632</v>
      </c>
      <c r="D115" s="74" t="s">
        <v>633</v>
      </c>
      <c r="E115" s="74" t="s">
        <v>624</v>
      </c>
      <c r="F115" s="21" t="s">
        <v>625</v>
      </c>
      <c r="G115" s="74" t="s">
        <v>625</v>
      </c>
      <c r="H115" s="74" t="s">
        <v>612</v>
      </c>
      <c r="I115" s="74" t="s">
        <v>613</v>
      </c>
      <c r="J115" s="21" t="str">
        <f>VLOOKUP(E115, 'RHA A to F by CCA'!A:B, 2,0)</f>
        <v>Area C</v>
      </c>
      <c r="K115" s="74" t="s">
        <v>123</v>
      </c>
      <c r="L115" s="74" t="s">
        <v>614</v>
      </c>
      <c r="M115" s="74">
        <f t="shared" si="12"/>
        <v>71</v>
      </c>
      <c r="N115" s="74">
        <f t="shared" si="12"/>
        <v>69</v>
      </c>
      <c r="O115" s="33">
        <f t="shared" si="13"/>
        <v>97.183098591549296</v>
      </c>
      <c r="P115" s="74">
        <v>3</v>
      </c>
      <c r="Q115" s="74">
        <v>3</v>
      </c>
      <c r="R115" s="33">
        <f t="shared" si="14"/>
        <v>100</v>
      </c>
      <c r="S115" s="74">
        <v>1</v>
      </c>
      <c r="T115" s="74">
        <v>1</v>
      </c>
      <c r="U115" s="33">
        <f t="shared" si="15"/>
        <v>100</v>
      </c>
      <c r="V115" s="74">
        <v>0</v>
      </c>
      <c r="W115" s="74">
        <v>0</v>
      </c>
      <c r="X115" s="33" t="e">
        <f t="shared" si="16"/>
        <v>#DIV/0!</v>
      </c>
      <c r="Y115" s="74">
        <v>19</v>
      </c>
      <c r="Z115" s="74">
        <v>17</v>
      </c>
      <c r="AA115" s="33">
        <f t="shared" si="17"/>
        <v>89.473684210526315</v>
      </c>
      <c r="AB115" s="74">
        <v>23</v>
      </c>
      <c r="AC115" s="74">
        <v>23</v>
      </c>
      <c r="AD115" s="33">
        <f t="shared" si="18"/>
        <v>100</v>
      </c>
      <c r="AE115" s="74">
        <v>25</v>
      </c>
      <c r="AF115" s="74">
        <v>25</v>
      </c>
      <c r="AG115" s="33">
        <f t="shared" si="19"/>
        <v>100</v>
      </c>
      <c r="AH115" s="74">
        <v>0</v>
      </c>
      <c r="AI115" s="74" t="s">
        <v>135</v>
      </c>
      <c r="AJ115" s="74" t="s">
        <v>126</v>
      </c>
      <c r="AK115" s="74" t="s">
        <v>127</v>
      </c>
      <c r="AL115" s="74">
        <v>30</v>
      </c>
      <c r="AM115" s="77">
        <v>44621.372453703705</v>
      </c>
      <c r="AN115" s="77" t="s">
        <v>634</v>
      </c>
      <c r="AO115" s="74">
        <v>371</v>
      </c>
      <c r="AP115" s="21" t="s">
        <v>1478</v>
      </c>
      <c r="AQ115" s="92" t="str">
        <f t="shared" si="20"/>
        <v>Abbeygale House, Farnogue Residential Healthcare Unit</v>
      </c>
      <c r="AR115" s="93" t="str">
        <f t="shared" si="21"/>
        <v>Wexford</v>
      </c>
      <c r="AS115" s="93" t="s">
        <v>1376</v>
      </c>
      <c r="AT115" s="93">
        <v>33</v>
      </c>
      <c r="AU115" s="93">
        <v>33</v>
      </c>
      <c r="AV115" s="94">
        <v>100</v>
      </c>
      <c r="AW115" s="33">
        <f t="shared" si="22"/>
        <v>97.183098591549296</v>
      </c>
      <c r="AX115" s="94">
        <f t="shared" si="23"/>
        <v>-2.816901408450704</v>
      </c>
    </row>
    <row r="116" spans="1:50" x14ac:dyDescent="0.2">
      <c r="A116" s="74" t="s">
        <v>635</v>
      </c>
      <c r="B116" s="75" t="s">
        <v>636</v>
      </c>
      <c r="C116" s="76" t="s">
        <v>637</v>
      </c>
      <c r="D116" s="74" t="s">
        <v>638</v>
      </c>
      <c r="E116" s="74" t="s">
        <v>610</v>
      </c>
      <c r="F116" s="21" t="s">
        <v>1466</v>
      </c>
      <c r="G116" s="74" t="s">
        <v>639</v>
      </c>
      <c r="H116" s="74" t="s">
        <v>612</v>
      </c>
      <c r="I116" s="74" t="s">
        <v>613</v>
      </c>
      <c r="J116" s="21" t="str">
        <f>VLOOKUP(E116, 'RHA A to F by CCA'!A:B, 2,0)</f>
        <v>Area C</v>
      </c>
      <c r="K116" s="74" t="s">
        <v>123</v>
      </c>
      <c r="L116" s="74" t="s">
        <v>614</v>
      </c>
      <c r="M116" s="74">
        <f t="shared" si="12"/>
        <v>29</v>
      </c>
      <c r="N116" s="74">
        <f t="shared" si="12"/>
        <v>26</v>
      </c>
      <c r="O116" s="33">
        <f t="shared" si="13"/>
        <v>89.65517241379311</v>
      </c>
      <c r="P116" s="74">
        <v>1</v>
      </c>
      <c r="Q116" s="74">
        <v>1</v>
      </c>
      <c r="R116" s="33">
        <f t="shared" si="14"/>
        <v>100</v>
      </c>
      <c r="S116" s="74">
        <v>2</v>
      </c>
      <c r="T116" s="74">
        <v>2</v>
      </c>
      <c r="U116" s="33">
        <f t="shared" si="15"/>
        <v>100</v>
      </c>
      <c r="V116" s="74">
        <v>0</v>
      </c>
      <c r="W116" s="74">
        <v>0</v>
      </c>
      <c r="X116" s="33" t="e">
        <f t="shared" si="16"/>
        <v>#DIV/0!</v>
      </c>
      <c r="Y116" s="74">
        <v>12</v>
      </c>
      <c r="Z116" s="74">
        <v>12</v>
      </c>
      <c r="AA116" s="33">
        <f t="shared" si="17"/>
        <v>100</v>
      </c>
      <c r="AB116" s="74">
        <v>6</v>
      </c>
      <c r="AC116" s="74">
        <v>4</v>
      </c>
      <c r="AD116" s="33">
        <f t="shared" si="18"/>
        <v>66.666666666666657</v>
      </c>
      <c r="AE116" s="74">
        <v>8</v>
      </c>
      <c r="AF116" s="74">
        <v>7</v>
      </c>
      <c r="AG116" s="33">
        <f t="shared" si="19"/>
        <v>87.5</v>
      </c>
      <c r="AH116" s="74">
        <v>6</v>
      </c>
      <c r="AI116" s="74" t="s">
        <v>135</v>
      </c>
      <c r="AJ116" s="74" t="s">
        <v>126</v>
      </c>
      <c r="AK116" s="74" t="s">
        <v>127</v>
      </c>
      <c r="AL116" s="74">
        <v>18</v>
      </c>
      <c r="AM116" s="77">
        <v>44631.166631944441</v>
      </c>
      <c r="AN116" s="77" t="s">
        <v>640</v>
      </c>
      <c r="AO116" s="74">
        <v>494</v>
      </c>
      <c r="AP116" s="21" t="s">
        <v>1478</v>
      </c>
      <c r="AQ116" s="92" t="str">
        <f t="shared" si="20"/>
        <v>Castlecomer District Hospital, Donaguile</v>
      </c>
      <c r="AR116" s="93" t="str">
        <f t="shared" si="21"/>
        <v>Kilkenny</v>
      </c>
      <c r="AS116" s="93" t="s">
        <v>1376</v>
      </c>
      <c r="AT116" s="93">
        <v>30</v>
      </c>
      <c r="AU116" s="93">
        <v>27</v>
      </c>
      <c r="AV116" s="94">
        <v>90</v>
      </c>
      <c r="AW116" s="33">
        <f t="shared" si="22"/>
        <v>89.65517241379311</v>
      </c>
      <c r="AX116" s="94">
        <f t="shared" si="23"/>
        <v>-0.34482758620688969</v>
      </c>
    </row>
    <row r="117" spans="1:50" x14ac:dyDescent="0.2">
      <c r="A117" s="74" t="s">
        <v>641</v>
      </c>
      <c r="B117" s="75" t="s">
        <v>642</v>
      </c>
      <c r="C117" s="76" t="s">
        <v>643</v>
      </c>
      <c r="D117" s="74" t="s">
        <v>644</v>
      </c>
      <c r="E117" s="74" t="s">
        <v>619</v>
      </c>
      <c r="F117" s="21" t="s">
        <v>620</v>
      </c>
      <c r="G117" s="74" t="s">
        <v>620</v>
      </c>
      <c r="H117" s="74" t="s">
        <v>612</v>
      </c>
      <c r="I117" s="74" t="s">
        <v>613</v>
      </c>
      <c r="J117" s="21" t="str">
        <f>VLOOKUP(E117, 'RHA A to F by CCA'!A:B, 2,0)</f>
        <v>Area C</v>
      </c>
      <c r="K117" s="74" t="s">
        <v>123</v>
      </c>
      <c r="L117" s="74" t="s">
        <v>614</v>
      </c>
      <c r="M117" s="74">
        <f t="shared" si="12"/>
        <v>25</v>
      </c>
      <c r="N117" s="74">
        <f t="shared" si="12"/>
        <v>21</v>
      </c>
      <c r="O117" s="33">
        <f t="shared" si="13"/>
        <v>84</v>
      </c>
      <c r="P117" s="74">
        <v>4</v>
      </c>
      <c r="Q117" s="74">
        <v>4</v>
      </c>
      <c r="R117" s="33">
        <f t="shared" si="14"/>
        <v>100</v>
      </c>
      <c r="S117" s="74">
        <v>1</v>
      </c>
      <c r="T117" s="74">
        <v>1</v>
      </c>
      <c r="U117" s="33">
        <f t="shared" si="15"/>
        <v>100</v>
      </c>
      <c r="V117" s="74">
        <v>0</v>
      </c>
      <c r="W117" s="74">
        <v>0</v>
      </c>
      <c r="X117" s="33" t="e">
        <f t="shared" si="16"/>
        <v>#DIV/0!</v>
      </c>
      <c r="Y117" s="74">
        <v>5</v>
      </c>
      <c r="Z117" s="74">
        <v>4</v>
      </c>
      <c r="AA117" s="33">
        <f t="shared" si="17"/>
        <v>80</v>
      </c>
      <c r="AB117" s="74">
        <v>15</v>
      </c>
      <c r="AC117" s="74">
        <v>12</v>
      </c>
      <c r="AD117" s="33">
        <f t="shared" si="18"/>
        <v>80</v>
      </c>
      <c r="AE117" s="74">
        <v>0</v>
      </c>
      <c r="AF117" s="74">
        <v>0</v>
      </c>
      <c r="AG117" s="33" t="e">
        <f t="shared" si="19"/>
        <v>#DIV/0!</v>
      </c>
      <c r="AH117" s="74">
        <v>0</v>
      </c>
      <c r="AI117" s="74" t="s">
        <v>135</v>
      </c>
      <c r="AJ117" s="74" t="s">
        <v>126</v>
      </c>
      <c r="AK117" s="74" t="s">
        <v>127</v>
      </c>
      <c r="AL117" s="74">
        <v>30</v>
      </c>
      <c r="AM117" s="77">
        <v>44543.642442129632</v>
      </c>
      <c r="AN117" s="77" t="s">
        <v>171</v>
      </c>
      <c r="AO117" s="74">
        <v>211</v>
      </c>
      <c r="AP117" s="21" t="s">
        <v>1478</v>
      </c>
      <c r="AQ117" s="92" t="str">
        <f t="shared" si="20"/>
        <v>Cluain Arann Welfare Home &amp; Community Nursing Unit, Carronreddy</v>
      </c>
      <c r="AR117" s="93" t="str">
        <f t="shared" si="21"/>
        <v>Tipperary South</v>
      </c>
      <c r="AS117" s="93" t="s">
        <v>1376</v>
      </c>
      <c r="AT117" s="93">
        <v>32</v>
      </c>
      <c r="AU117" s="93">
        <v>27</v>
      </c>
      <c r="AV117" s="94">
        <v>84.375</v>
      </c>
      <c r="AW117" s="33">
        <f t="shared" si="22"/>
        <v>84</v>
      </c>
      <c r="AX117" s="94">
        <f t="shared" si="23"/>
        <v>-0.375</v>
      </c>
    </row>
    <row r="118" spans="1:50" ht="11.25" customHeight="1" x14ac:dyDescent="0.2">
      <c r="A118" s="74" t="s">
        <v>645</v>
      </c>
      <c r="B118" s="75" t="s">
        <v>646</v>
      </c>
      <c r="C118" s="76" t="s">
        <v>647</v>
      </c>
      <c r="D118" s="74" t="s">
        <v>648</v>
      </c>
      <c r="E118" s="74" t="s">
        <v>610</v>
      </c>
      <c r="F118" s="21" t="s">
        <v>1466</v>
      </c>
      <c r="G118" s="74" t="s">
        <v>611</v>
      </c>
      <c r="H118" s="74" t="s">
        <v>612</v>
      </c>
      <c r="I118" s="74" t="s">
        <v>613</v>
      </c>
      <c r="J118" s="21" t="str">
        <f>VLOOKUP(E118, 'RHA A to F by CCA'!A:B, 2,0)</f>
        <v>Area C</v>
      </c>
      <c r="K118" s="74" t="s">
        <v>123</v>
      </c>
      <c r="L118" s="74" t="s">
        <v>614</v>
      </c>
      <c r="M118" s="74">
        <f t="shared" si="12"/>
        <v>111</v>
      </c>
      <c r="N118" s="74">
        <f t="shared" si="12"/>
        <v>90</v>
      </c>
      <c r="O118" s="33">
        <f t="shared" si="13"/>
        <v>81.081081081081081</v>
      </c>
      <c r="P118" s="74">
        <v>6</v>
      </c>
      <c r="Q118" s="74">
        <v>6</v>
      </c>
      <c r="R118" s="33">
        <f t="shared" si="14"/>
        <v>100</v>
      </c>
      <c r="S118" s="74">
        <v>3</v>
      </c>
      <c r="T118" s="74">
        <v>0</v>
      </c>
      <c r="U118" s="33">
        <f t="shared" si="15"/>
        <v>0</v>
      </c>
      <c r="V118" s="74">
        <v>6</v>
      </c>
      <c r="W118" s="74">
        <v>6</v>
      </c>
      <c r="X118" s="33">
        <f t="shared" si="16"/>
        <v>100</v>
      </c>
      <c r="Y118" s="74">
        <v>37</v>
      </c>
      <c r="Z118" s="74">
        <v>24</v>
      </c>
      <c r="AA118" s="33">
        <f t="shared" si="17"/>
        <v>64.86486486486487</v>
      </c>
      <c r="AB118" s="74">
        <v>17</v>
      </c>
      <c r="AC118" s="74">
        <v>16</v>
      </c>
      <c r="AD118" s="33">
        <f t="shared" si="18"/>
        <v>94.117647058823522</v>
      </c>
      <c r="AE118" s="74">
        <v>42</v>
      </c>
      <c r="AF118" s="74">
        <v>38</v>
      </c>
      <c r="AG118" s="33">
        <f t="shared" si="19"/>
        <v>90.476190476190482</v>
      </c>
      <c r="AH118" s="74">
        <v>6</v>
      </c>
      <c r="AI118" s="74" t="s">
        <v>135</v>
      </c>
      <c r="AJ118" s="74" t="s">
        <v>126</v>
      </c>
      <c r="AK118" s="74" t="s">
        <v>127</v>
      </c>
      <c r="AL118" s="74">
        <v>63</v>
      </c>
      <c r="AM118" s="77">
        <v>44631.333437499998</v>
      </c>
      <c r="AN118" s="77">
        <v>44631</v>
      </c>
      <c r="AO118" s="74">
        <v>500</v>
      </c>
      <c r="AP118" s="21" t="s">
        <v>717</v>
      </c>
      <c r="AQ118" s="92" t="str">
        <f t="shared" si="20"/>
        <v>Sacred Heart Hospital Carlow, Old Dublin Road</v>
      </c>
      <c r="AR118" s="93" t="str">
        <f t="shared" si="21"/>
        <v>Carlow</v>
      </c>
      <c r="AS118" s="93" t="s">
        <v>1376</v>
      </c>
      <c r="AT118" s="93">
        <v>115</v>
      </c>
      <c r="AU118" s="93">
        <v>96</v>
      </c>
      <c r="AV118" s="94">
        <v>83.478260869565219</v>
      </c>
      <c r="AW118" s="33">
        <f t="shared" si="22"/>
        <v>81.081081081081081</v>
      </c>
      <c r="AX118" s="94">
        <f t="shared" si="23"/>
        <v>-2.3971797884841379</v>
      </c>
    </row>
    <row r="119" spans="1:50" x14ac:dyDescent="0.2">
      <c r="A119" s="74" t="s">
        <v>649</v>
      </c>
      <c r="B119" s="75" t="s">
        <v>650</v>
      </c>
      <c r="C119" s="76" t="s">
        <v>651</v>
      </c>
      <c r="D119" s="74" t="s">
        <v>652</v>
      </c>
      <c r="E119" s="74" t="s">
        <v>619</v>
      </c>
      <c r="F119" s="21" t="s">
        <v>620</v>
      </c>
      <c r="G119" s="74" t="s">
        <v>620</v>
      </c>
      <c r="H119" s="74" t="s">
        <v>612</v>
      </c>
      <c r="I119" s="74" t="s">
        <v>613</v>
      </c>
      <c r="J119" s="21" t="str">
        <f>VLOOKUP(E119, 'RHA A to F by CCA'!A:B, 2,0)</f>
        <v>Area C</v>
      </c>
      <c r="K119" s="74" t="s">
        <v>123</v>
      </c>
      <c r="L119" s="74" t="s">
        <v>614</v>
      </c>
      <c r="M119" s="74">
        <f t="shared" si="12"/>
        <v>9</v>
      </c>
      <c r="N119" s="74">
        <f t="shared" si="12"/>
        <v>7</v>
      </c>
      <c r="O119" s="33">
        <f t="shared" si="13"/>
        <v>77.777777777777786</v>
      </c>
      <c r="P119" s="74">
        <v>0</v>
      </c>
      <c r="Q119" s="74">
        <v>0</v>
      </c>
      <c r="R119" s="33" t="e">
        <f t="shared" si="14"/>
        <v>#DIV/0!</v>
      </c>
      <c r="S119" s="74">
        <v>0</v>
      </c>
      <c r="T119" s="74">
        <v>0</v>
      </c>
      <c r="U119" s="33" t="e">
        <f t="shared" si="15"/>
        <v>#DIV/0!</v>
      </c>
      <c r="V119" s="74">
        <v>0</v>
      </c>
      <c r="W119" s="74">
        <v>0</v>
      </c>
      <c r="X119" s="33" t="e">
        <f t="shared" si="16"/>
        <v>#DIV/0!</v>
      </c>
      <c r="Y119" s="74">
        <v>7</v>
      </c>
      <c r="Z119" s="74">
        <v>6</v>
      </c>
      <c r="AA119" s="33">
        <f t="shared" si="17"/>
        <v>85.714285714285708</v>
      </c>
      <c r="AB119" s="74">
        <v>2</v>
      </c>
      <c r="AC119" s="74">
        <v>1</v>
      </c>
      <c r="AD119" s="33">
        <f t="shared" si="18"/>
        <v>50</v>
      </c>
      <c r="AE119" s="74">
        <v>0</v>
      </c>
      <c r="AF119" s="74">
        <v>0</v>
      </c>
      <c r="AG119" s="33" t="e">
        <f t="shared" si="19"/>
        <v>#DIV/0!</v>
      </c>
      <c r="AH119" s="74">
        <v>0</v>
      </c>
      <c r="AI119" s="74">
        <v>0</v>
      </c>
      <c r="AJ119" s="74" t="s">
        <v>126</v>
      </c>
      <c r="AK119" s="74" t="s">
        <v>157</v>
      </c>
      <c r="AL119" s="74">
        <v>10</v>
      </c>
      <c r="AM119" s="77">
        <v>44632.433321759258</v>
      </c>
      <c r="AN119" s="77">
        <v>44632</v>
      </c>
      <c r="AO119" s="74">
        <v>523</v>
      </c>
      <c r="AP119" s="21" t="s">
        <v>1479</v>
      </c>
      <c r="AQ119" s="92" t="str">
        <f t="shared" si="20"/>
        <v>Mount Sion, Murgasty Road</v>
      </c>
      <c r="AR119" s="93" t="str">
        <f t="shared" si="21"/>
        <v>Tipperary South</v>
      </c>
      <c r="AS119" s="93" t="s">
        <v>1376</v>
      </c>
      <c r="AT119" s="93">
        <v>13</v>
      </c>
      <c r="AU119" s="93">
        <v>13</v>
      </c>
      <c r="AV119" s="94">
        <v>100</v>
      </c>
      <c r="AW119" s="33">
        <f t="shared" si="22"/>
        <v>77.777777777777786</v>
      </c>
      <c r="AX119" s="94">
        <f t="shared" si="23"/>
        <v>-22.222222222222214</v>
      </c>
    </row>
    <row r="120" spans="1:50" x14ac:dyDescent="0.2">
      <c r="A120" s="74" t="e">
        <v>#N/A</v>
      </c>
      <c r="B120" s="75" t="s">
        <v>653</v>
      </c>
      <c r="C120" s="76" t="s">
        <v>654</v>
      </c>
      <c r="D120" s="74">
        <v>0</v>
      </c>
      <c r="E120" s="74" t="s">
        <v>610</v>
      </c>
      <c r="F120" s="21" t="s">
        <v>1466</v>
      </c>
      <c r="G120" s="74" t="s">
        <v>639</v>
      </c>
      <c r="H120" s="74" t="s">
        <v>612</v>
      </c>
      <c r="I120" s="74" t="s">
        <v>613</v>
      </c>
      <c r="J120" s="21" t="str">
        <f>VLOOKUP(E120, 'RHA A to F by CCA'!A:B, 2,0)</f>
        <v>Area C</v>
      </c>
      <c r="K120" s="74" t="s">
        <v>123</v>
      </c>
      <c r="L120" s="74" t="s">
        <v>614</v>
      </c>
      <c r="M120" s="74">
        <f t="shared" si="12"/>
        <v>4</v>
      </c>
      <c r="N120" s="74">
        <f t="shared" si="12"/>
        <v>3</v>
      </c>
      <c r="O120" s="33">
        <f t="shared" si="13"/>
        <v>75</v>
      </c>
      <c r="P120" s="74">
        <v>0</v>
      </c>
      <c r="Q120" s="74">
        <v>0</v>
      </c>
      <c r="R120" s="33" t="e">
        <f t="shared" si="14"/>
        <v>#DIV/0!</v>
      </c>
      <c r="S120" s="74">
        <v>0</v>
      </c>
      <c r="T120" s="74">
        <v>0</v>
      </c>
      <c r="U120" s="33" t="e">
        <f t="shared" si="15"/>
        <v>#DIV/0!</v>
      </c>
      <c r="V120" s="74">
        <v>0</v>
      </c>
      <c r="W120" s="74">
        <v>0</v>
      </c>
      <c r="X120" s="33" t="e">
        <f t="shared" si="16"/>
        <v>#DIV/0!</v>
      </c>
      <c r="Y120" s="74">
        <v>2</v>
      </c>
      <c r="Z120" s="74">
        <v>2</v>
      </c>
      <c r="AA120" s="33">
        <f t="shared" si="17"/>
        <v>100</v>
      </c>
      <c r="AB120" s="74">
        <v>2</v>
      </c>
      <c r="AC120" s="74">
        <v>1</v>
      </c>
      <c r="AD120" s="33">
        <f t="shared" si="18"/>
        <v>50</v>
      </c>
      <c r="AE120" s="74">
        <v>0</v>
      </c>
      <c r="AF120" s="74">
        <v>0</v>
      </c>
      <c r="AG120" s="33" t="e">
        <f t="shared" si="19"/>
        <v>#DIV/0!</v>
      </c>
      <c r="AH120" s="74">
        <v>0</v>
      </c>
      <c r="AI120" s="74">
        <v>0</v>
      </c>
      <c r="AJ120" s="74" t="s">
        <v>126</v>
      </c>
      <c r="AK120" s="74" t="s">
        <v>157</v>
      </c>
      <c r="AL120" s="74" t="s">
        <v>435</v>
      </c>
      <c r="AM120" s="77">
        <v>44634.25922453704</v>
      </c>
      <c r="AN120" s="77">
        <v>44632</v>
      </c>
      <c r="AO120" s="74">
        <v>552</v>
      </c>
      <c r="AP120" s="21" t="s">
        <v>1479</v>
      </c>
      <c r="AQ120" s="92" t="str">
        <f t="shared" si="20"/>
        <v>Group Homes, Ardnore, Atlantis, 34 Riverside Drive, 27 Beechpark, 28 Beechpark, Kilkenny</v>
      </c>
      <c r="AR120" s="93" t="str">
        <f t="shared" si="21"/>
        <v>Kilkenny</v>
      </c>
      <c r="AS120" s="93" t="s">
        <v>78</v>
      </c>
      <c r="AT120" s="93" t="s">
        <v>78</v>
      </c>
      <c r="AU120" s="93" t="s">
        <v>78</v>
      </c>
      <c r="AV120" s="93" t="s">
        <v>78</v>
      </c>
      <c r="AW120" s="33">
        <f t="shared" si="22"/>
        <v>75</v>
      </c>
      <c r="AX120" s="94" t="s">
        <v>78</v>
      </c>
    </row>
    <row r="121" spans="1:50" x14ac:dyDescent="0.2">
      <c r="A121" s="74" t="s">
        <v>655</v>
      </c>
      <c r="B121" s="75" t="s">
        <v>656</v>
      </c>
      <c r="C121" s="76" t="s">
        <v>657</v>
      </c>
      <c r="D121" s="74" t="s">
        <v>658</v>
      </c>
      <c r="E121" s="74" t="s">
        <v>624</v>
      </c>
      <c r="F121" s="21" t="s">
        <v>625</v>
      </c>
      <c r="G121" s="74" t="s">
        <v>625</v>
      </c>
      <c r="H121" s="74" t="s">
        <v>612</v>
      </c>
      <c r="I121" s="74" t="s">
        <v>613</v>
      </c>
      <c r="J121" s="21" t="str">
        <f>VLOOKUP(E121, 'RHA A to F by CCA'!A:B, 2,0)</f>
        <v>Area C</v>
      </c>
      <c r="K121" s="74" t="s">
        <v>123</v>
      </c>
      <c r="L121" s="74" t="s">
        <v>614</v>
      </c>
      <c r="M121" s="74">
        <f t="shared" si="12"/>
        <v>15</v>
      </c>
      <c r="N121" s="74">
        <f t="shared" si="12"/>
        <v>11</v>
      </c>
      <c r="O121" s="33">
        <f t="shared" si="13"/>
        <v>73.333333333333329</v>
      </c>
      <c r="P121" s="74">
        <v>1</v>
      </c>
      <c r="Q121" s="74">
        <v>1</v>
      </c>
      <c r="R121" s="33">
        <f t="shared" si="14"/>
        <v>100</v>
      </c>
      <c r="S121" s="74">
        <v>0</v>
      </c>
      <c r="T121" s="74">
        <v>0</v>
      </c>
      <c r="U121" s="33" t="e">
        <f t="shared" si="15"/>
        <v>#DIV/0!</v>
      </c>
      <c r="V121" s="74">
        <v>0</v>
      </c>
      <c r="W121" s="74">
        <v>0</v>
      </c>
      <c r="X121" s="33" t="e">
        <f t="shared" si="16"/>
        <v>#DIV/0!</v>
      </c>
      <c r="Y121" s="74">
        <v>6</v>
      </c>
      <c r="Z121" s="74">
        <v>5</v>
      </c>
      <c r="AA121" s="33">
        <f t="shared" si="17"/>
        <v>83.333333333333343</v>
      </c>
      <c r="AB121" s="74">
        <v>8</v>
      </c>
      <c r="AC121" s="74">
        <v>5</v>
      </c>
      <c r="AD121" s="33">
        <f t="shared" si="18"/>
        <v>62.5</v>
      </c>
      <c r="AE121" s="74">
        <v>0</v>
      </c>
      <c r="AF121" s="74">
        <v>0</v>
      </c>
      <c r="AG121" s="33" t="e">
        <f t="shared" si="19"/>
        <v>#DIV/0!</v>
      </c>
      <c r="AH121" s="74">
        <v>0</v>
      </c>
      <c r="AI121" s="74">
        <v>0</v>
      </c>
      <c r="AJ121" s="74" t="s">
        <v>126</v>
      </c>
      <c r="AK121" s="74" t="s">
        <v>162</v>
      </c>
      <c r="AL121" s="74">
        <v>4</v>
      </c>
      <c r="AM121" s="77">
        <v>44632.531643518516</v>
      </c>
      <c r="AN121" s="77">
        <v>44632</v>
      </c>
      <c r="AO121" s="74">
        <v>541</v>
      </c>
      <c r="AP121" s="21" t="s">
        <v>1478</v>
      </c>
      <c r="AQ121" s="92" t="str">
        <f t="shared" si="20"/>
        <v>Teach Saoirse, Killnamanagh</v>
      </c>
      <c r="AR121" s="93" t="str">
        <f t="shared" si="21"/>
        <v>Wexford</v>
      </c>
      <c r="AS121" s="93" t="s">
        <v>1376</v>
      </c>
      <c r="AT121" s="93">
        <v>13</v>
      </c>
      <c r="AU121" s="93">
        <v>11</v>
      </c>
      <c r="AV121" s="94">
        <v>84.615384615384613</v>
      </c>
      <c r="AW121" s="33">
        <f t="shared" si="22"/>
        <v>73.333333333333329</v>
      </c>
      <c r="AX121" s="94">
        <f t="shared" si="23"/>
        <v>-11.282051282051285</v>
      </c>
    </row>
    <row r="122" spans="1:50" x14ac:dyDescent="0.2">
      <c r="A122" s="74" t="s">
        <v>659</v>
      </c>
      <c r="B122" s="75" t="s">
        <v>660</v>
      </c>
      <c r="C122" s="76" t="s">
        <v>661</v>
      </c>
      <c r="D122" s="74" t="s">
        <v>662</v>
      </c>
      <c r="E122" s="74" t="s">
        <v>619</v>
      </c>
      <c r="F122" s="21" t="s">
        <v>620</v>
      </c>
      <c r="G122" s="74" t="s">
        <v>620</v>
      </c>
      <c r="H122" s="74" t="s">
        <v>612</v>
      </c>
      <c r="I122" s="74" t="s">
        <v>613</v>
      </c>
      <c r="J122" s="21" t="str">
        <f>VLOOKUP(E122, 'RHA A to F by CCA'!A:B, 2,0)</f>
        <v>Area C</v>
      </c>
      <c r="K122" s="74" t="s">
        <v>123</v>
      </c>
      <c r="L122" s="74" t="s">
        <v>614</v>
      </c>
      <c r="M122" s="74">
        <f t="shared" si="12"/>
        <v>36</v>
      </c>
      <c r="N122" s="74">
        <f t="shared" si="12"/>
        <v>26</v>
      </c>
      <c r="O122" s="33">
        <f t="shared" si="13"/>
        <v>72.222222222222214</v>
      </c>
      <c r="P122" s="74">
        <v>2</v>
      </c>
      <c r="Q122" s="74">
        <v>2</v>
      </c>
      <c r="R122" s="33">
        <f t="shared" si="14"/>
        <v>100</v>
      </c>
      <c r="S122" s="74">
        <v>2</v>
      </c>
      <c r="T122" s="74">
        <v>2</v>
      </c>
      <c r="U122" s="33">
        <f t="shared" si="15"/>
        <v>100</v>
      </c>
      <c r="V122" s="74">
        <v>1</v>
      </c>
      <c r="W122" s="74">
        <v>1</v>
      </c>
      <c r="X122" s="33">
        <f t="shared" si="16"/>
        <v>100</v>
      </c>
      <c r="Y122" s="74">
        <v>16</v>
      </c>
      <c r="Z122" s="74">
        <v>10</v>
      </c>
      <c r="AA122" s="33">
        <f t="shared" si="17"/>
        <v>62.5</v>
      </c>
      <c r="AB122" s="74">
        <v>15</v>
      </c>
      <c r="AC122" s="74">
        <v>11</v>
      </c>
      <c r="AD122" s="33">
        <f t="shared" si="18"/>
        <v>73.333333333333329</v>
      </c>
      <c r="AE122" s="74">
        <v>0</v>
      </c>
      <c r="AF122" s="74">
        <v>0</v>
      </c>
      <c r="AG122" s="33" t="e">
        <f t="shared" si="19"/>
        <v>#DIV/0!</v>
      </c>
      <c r="AH122" s="74">
        <v>0</v>
      </c>
      <c r="AI122" s="74">
        <v>0</v>
      </c>
      <c r="AJ122" s="74" t="s">
        <v>126</v>
      </c>
      <c r="AK122" s="74" t="s">
        <v>127</v>
      </c>
      <c r="AL122" s="74">
        <v>18</v>
      </c>
      <c r="AM122" s="77">
        <v>44632.443773148145</v>
      </c>
      <c r="AN122" s="77">
        <v>44632</v>
      </c>
      <c r="AO122" s="74">
        <v>524</v>
      </c>
      <c r="AP122" s="21" t="s">
        <v>717</v>
      </c>
      <c r="AQ122" s="92" t="str">
        <f t="shared" si="20"/>
        <v>Saint Teresa's Hospital, Mountanglesby</v>
      </c>
      <c r="AR122" s="93" t="str">
        <f t="shared" si="21"/>
        <v>Tipperary South</v>
      </c>
      <c r="AS122" s="93" t="s">
        <v>1376</v>
      </c>
      <c r="AT122" s="93">
        <v>29</v>
      </c>
      <c r="AU122" s="93">
        <v>24</v>
      </c>
      <c r="AV122" s="94">
        <v>82.758620689655174</v>
      </c>
      <c r="AW122" s="33">
        <f t="shared" si="22"/>
        <v>72.222222222222214</v>
      </c>
      <c r="AX122" s="94">
        <f t="shared" si="23"/>
        <v>-10.53639846743296</v>
      </c>
    </row>
    <row r="123" spans="1:50" x14ac:dyDescent="0.2">
      <c r="A123" s="74" t="s">
        <v>663</v>
      </c>
      <c r="B123" s="75" t="s">
        <v>664</v>
      </c>
      <c r="C123" s="76" t="s">
        <v>203</v>
      </c>
      <c r="D123" s="74" t="s">
        <v>665</v>
      </c>
      <c r="E123" s="74" t="s">
        <v>624</v>
      </c>
      <c r="F123" s="21" t="s">
        <v>625</v>
      </c>
      <c r="G123" s="74" t="s">
        <v>625</v>
      </c>
      <c r="H123" s="74" t="s">
        <v>612</v>
      </c>
      <c r="I123" s="74" t="s">
        <v>613</v>
      </c>
      <c r="J123" s="21" t="str">
        <f>VLOOKUP(E123, 'RHA A to F by CCA'!A:B, 2,0)</f>
        <v>Area C</v>
      </c>
      <c r="K123" s="74" t="s">
        <v>123</v>
      </c>
      <c r="L123" s="74" t="s">
        <v>614</v>
      </c>
      <c r="M123" s="74">
        <f t="shared" si="12"/>
        <v>14</v>
      </c>
      <c r="N123" s="74">
        <f t="shared" si="12"/>
        <v>10</v>
      </c>
      <c r="O123" s="33">
        <f t="shared" si="13"/>
        <v>71.428571428571431</v>
      </c>
      <c r="P123" s="74">
        <v>1</v>
      </c>
      <c r="Q123" s="74">
        <v>1</v>
      </c>
      <c r="R123" s="33">
        <f t="shared" si="14"/>
        <v>100</v>
      </c>
      <c r="S123" s="74">
        <v>0</v>
      </c>
      <c r="T123" s="74">
        <v>0</v>
      </c>
      <c r="U123" s="33" t="e">
        <f t="shared" si="15"/>
        <v>#DIV/0!</v>
      </c>
      <c r="V123" s="74">
        <v>0</v>
      </c>
      <c r="W123" s="74">
        <v>0</v>
      </c>
      <c r="X123" s="33" t="e">
        <f t="shared" si="16"/>
        <v>#DIV/0!</v>
      </c>
      <c r="Y123" s="74">
        <v>5</v>
      </c>
      <c r="Z123" s="74">
        <v>4</v>
      </c>
      <c r="AA123" s="33">
        <f t="shared" si="17"/>
        <v>80</v>
      </c>
      <c r="AB123" s="74">
        <v>8</v>
      </c>
      <c r="AC123" s="74">
        <v>5</v>
      </c>
      <c r="AD123" s="33">
        <f t="shared" si="18"/>
        <v>62.5</v>
      </c>
      <c r="AE123" s="74">
        <v>0</v>
      </c>
      <c r="AF123" s="74">
        <v>0</v>
      </c>
      <c r="AG123" s="33" t="e">
        <f t="shared" si="19"/>
        <v>#DIV/0!</v>
      </c>
      <c r="AH123" s="74">
        <v>0</v>
      </c>
      <c r="AI123" s="74">
        <v>0</v>
      </c>
      <c r="AJ123" s="74" t="s">
        <v>126</v>
      </c>
      <c r="AK123" s="74" t="s">
        <v>162</v>
      </c>
      <c r="AL123" s="74">
        <v>7</v>
      </c>
      <c r="AM123" s="77">
        <v>44632.549803240741</v>
      </c>
      <c r="AN123" s="77">
        <v>44632</v>
      </c>
      <c r="AO123" s="74">
        <v>546</v>
      </c>
      <c r="AP123" s="21" t="s">
        <v>1478</v>
      </c>
      <c r="AQ123" s="92" t="str">
        <f t="shared" si="20"/>
        <v>Summerhill House, Summerhill</v>
      </c>
      <c r="AR123" s="93" t="str">
        <f t="shared" si="21"/>
        <v>Wexford</v>
      </c>
      <c r="AS123" s="93" t="s">
        <v>1376</v>
      </c>
      <c r="AT123" s="93">
        <v>15</v>
      </c>
      <c r="AU123" s="93">
        <v>14</v>
      </c>
      <c r="AV123" s="94">
        <v>93.333333333333329</v>
      </c>
      <c r="AW123" s="33">
        <f t="shared" si="22"/>
        <v>71.428571428571431</v>
      </c>
      <c r="AX123" s="94">
        <f t="shared" si="23"/>
        <v>-21.904761904761898</v>
      </c>
    </row>
    <row r="124" spans="1:50" x14ac:dyDescent="0.2">
      <c r="A124" s="74" t="s">
        <v>666</v>
      </c>
      <c r="B124" s="75" t="s">
        <v>667</v>
      </c>
      <c r="C124" s="76" t="s">
        <v>362</v>
      </c>
      <c r="D124" s="74" t="s">
        <v>668</v>
      </c>
      <c r="E124" s="74" t="s">
        <v>624</v>
      </c>
      <c r="F124" s="21" t="s">
        <v>625</v>
      </c>
      <c r="G124" s="74" t="s">
        <v>625</v>
      </c>
      <c r="H124" s="74" t="s">
        <v>612</v>
      </c>
      <c r="I124" s="74" t="s">
        <v>613</v>
      </c>
      <c r="J124" s="21" t="str">
        <f>VLOOKUP(E124, 'RHA A to F by CCA'!A:B, 2,0)</f>
        <v>Area C</v>
      </c>
      <c r="K124" s="74" t="s">
        <v>123</v>
      </c>
      <c r="L124" s="74" t="s">
        <v>614</v>
      </c>
      <c r="M124" s="74">
        <f t="shared" si="12"/>
        <v>52</v>
      </c>
      <c r="N124" s="74">
        <f t="shared" si="12"/>
        <v>37</v>
      </c>
      <c r="O124" s="33">
        <f t="shared" si="13"/>
        <v>71.15384615384616</v>
      </c>
      <c r="P124" s="74">
        <v>1</v>
      </c>
      <c r="Q124" s="74">
        <v>1</v>
      </c>
      <c r="R124" s="33">
        <f t="shared" si="14"/>
        <v>100</v>
      </c>
      <c r="S124" s="74">
        <v>1</v>
      </c>
      <c r="T124" s="74">
        <v>0</v>
      </c>
      <c r="U124" s="33">
        <f t="shared" si="15"/>
        <v>0</v>
      </c>
      <c r="V124" s="74">
        <v>0</v>
      </c>
      <c r="W124" s="74">
        <v>0</v>
      </c>
      <c r="X124" s="33" t="e">
        <f t="shared" si="16"/>
        <v>#DIV/0!</v>
      </c>
      <c r="Y124" s="74">
        <v>25</v>
      </c>
      <c r="Z124" s="74">
        <v>11</v>
      </c>
      <c r="AA124" s="33">
        <f t="shared" si="17"/>
        <v>44</v>
      </c>
      <c r="AB124" s="74">
        <v>7</v>
      </c>
      <c r="AC124" s="74">
        <v>7</v>
      </c>
      <c r="AD124" s="33">
        <f t="shared" si="18"/>
        <v>100</v>
      </c>
      <c r="AE124" s="74">
        <v>18</v>
      </c>
      <c r="AF124" s="74">
        <v>18</v>
      </c>
      <c r="AG124" s="33">
        <f t="shared" si="19"/>
        <v>100</v>
      </c>
      <c r="AH124" s="74">
        <v>0</v>
      </c>
      <c r="AI124" s="74">
        <v>0</v>
      </c>
      <c r="AJ124" s="74" t="s">
        <v>126</v>
      </c>
      <c r="AK124" s="74" t="s">
        <v>127</v>
      </c>
      <c r="AL124" s="74" t="s">
        <v>435</v>
      </c>
      <c r="AM124" s="77">
        <v>44632.466284722221</v>
      </c>
      <c r="AN124" s="77">
        <v>44632</v>
      </c>
      <c r="AO124" s="74">
        <v>528</v>
      </c>
      <c r="AP124" s="21" t="s">
        <v>717</v>
      </c>
      <c r="AQ124" s="92" t="str">
        <f t="shared" si="20"/>
        <v>New Houghton Hospital, Hospital Road</v>
      </c>
      <c r="AR124" s="93" t="str">
        <f t="shared" si="21"/>
        <v>Wexford</v>
      </c>
      <c r="AS124" s="93" t="s">
        <v>1376</v>
      </c>
      <c r="AT124" s="93">
        <v>55</v>
      </c>
      <c r="AU124" s="93">
        <v>32</v>
      </c>
      <c r="AV124" s="94">
        <v>58.18181818181818</v>
      </c>
      <c r="AW124" s="33">
        <f t="shared" si="22"/>
        <v>71.15384615384616</v>
      </c>
      <c r="AX124" s="94">
        <f t="shared" si="23"/>
        <v>12.972027972027981</v>
      </c>
    </row>
    <row r="125" spans="1:50" x14ac:dyDescent="0.2">
      <c r="A125" s="74" t="s">
        <v>669</v>
      </c>
      <c r="B125" s="75" t="s">
        <v>670</v>
      </c>
      <c r="C125" s="76" t="s">
        <v>671</v>
      </c>
      <c r="D125" s="74" t="s">
        <v>672</v>
      </c>
      <c r="E125" s="74" t="s">
        <v>624</v>
      </c>
      <c r="F125" s="21" t="s">
        <v>625</v>
      </c>
      <c r="G125" s="74" t="s">
        <v>625</v>
      </c>
      <c r="H125" s="74" t="s">
        <v>612</v>
      </c>
      <c r="I125" s="74" t="s">
        <v>613</v>
      </c>
      <c r="J125" s="21" t="str">
        <f>VLOOKUP(E125, 'RHA A to F by CCA'!A:B, 2,0)</f>
        <v>Area C</v>
      </c>
      <c r="K125" s="74" t="s">
        <v>123</v>
      </c>
      <c r="L125" s="74" t="s">
        <v>614</v>
      </c>
      <c r="M125" s="74">
        <f t="shared" si="12"/>
        <v>144</v>
      </c>
      <c r="N125" s="74">
        <f t="shared" si="12"/>
        <v>102</v>
      </c>
      <c r="O125" s="33">
        <f t="shared" si="13"/>
        <v>70.833333333333343</v>
      </c>
      <c r="P125" s="74">
        <v>4</v>
      </c>
      <c r="Q125" s="74">
        <v>2</v>
      </c>
      <c r="R125" s="33">
        <f t="shared" si="14"/>
        <v>50</v>
      </c>
      <c r="S125" s="74">
        <v>0</v>
      </c>
      <c r="T125" s="74">
        <v>0</v>
      </c>
      <c r="U125" s="33" t="e">
        <f t="shared" si="15"/>
        <v>#DIV/0!</v>
      </c>
      <c r="V125" s="74">
        <v>0</v>
      </c>
      <c r="W125" s="74">
        <v>0</v>
      </c>
      <c r="X125" s="33" t="e">
        <f t="shared" si="16"/>
        <v>#DIV/0!</v>
      </c>
      <c r="Y125" s="74">
        <v>59</v>
      </c>
      <c r="Z125" s="74">
        <v>44</v>
      </c>
      <c r="AA125" s="33">
        <f t="shared" si="17"/>
        <v>74.576271186440678</v>
      </c>
      <c r="AB125" s="74">
        <v>15</v>
      </c>
      <c r="AC125" s="74">
        <v>10</v>
      </c>
      <c r="AD125" s="33">
        <f t="shared" si="18"/>
        <v>66.666666666666657</v>
      </c>
      <c r="AE125" s="74">
        <v>66</v>
      </c>
      <c r="AF125" s="74">
        <v>46</v>
      </c>
      <c r="AG125" s="33">
        <f t="shared" si="19"/>
        <v>69.696969696969703</v>
      </c>
      <c r="AH125" s="74">
        <v>34</v>
      </c>
      <c r="AI125" s="74" t="s">
        <v>135</v>
      </c>
      <c r="AJ125" s="74" t="s">
        <v>126</v>
      </c>
      <c r="AK125" s="74" t="s">
        <v>127</v>
      </c>
      <c r="AL125" s="74">
        <v>103</v>
      </c>
      <c r="AM125" s="77">
        <v>44628.351388888892</v>
      </c>
      <c r="AN125" s="77">
        <v>44628</v>
      </c>
      <c r="AO125" s="74">
        <v>464</v>
      </c>
      <c r="AP125" s="21" t="s">
        <v>1478</v>
      </c>
      <c r="AQ125" s="92" t="str">
        <f t="shared" si="20"/>
        <v>St John's Community Hospital, Munster Hill</v>
      </c>
      <c r="AR125" s="93" t="str">
        <f t="shared" si="21"/>
        <v>Wexford</v>
      </c>
      <c r="AS125" s="93" t="s">
        <v>78</v>
      </c>
      <c r="AT125" s="93" t="s">
        <v>78</v>
      </c>
      <c r="AU125" s="93" t="s">
        <v>78</v>
      </c>
      <c r="AV125" s="93" t="s">
        <v>78</v>
      </c>
      <c r="AW125" s="33">
        <f t="shared" si="22"/>
        <v>70.833333333333343</v>
      </c>
      <c r="AX125" s="94" t="s">
        <v>78</v>
      </c>
    </row>
    <row r="126" spans="1:50" s="40" customFormat="1" x14ac:dyDescent="0.2">
      <c r="A126" s="78" t="s">
        <v>673</v>
      </c>
      <c r="B126" s="79" t="s">
        <v>674</v>
      </c>
      <c r="C126" s="80" t="s">
        <v>675</v>
      </c>
      <c r="D126" s="74" t="s">
        <v>676</v>
      </c>
      <c r="E126" s="78" t="s">
        <v>624</v>
      </c>
      <c r="F126" s="21" t="s">
        <v>625</v>
      </c>
      <c r="G126" s="78" t="s">
        <v>625</v>
      </c>
      <c r="H126" s="78" t="s">
        <v>612</v>
      </c>
      <c r="I126" s="78" t="s">
        <v>613</v>
      </c>
      <c r="J126" s="21" t="str">
        <f>VLOOKUP(E126, 'RHA A to F by CCA'!A:B, 2,0)</f>
        <v>Area C</v>
      </c>
      <c r="K126" s="78" t="s">
        <v>123</v>
      </c>
      <c r="L126" s="78" t="s">
        <v>614</v>
      </c>
      <c r="M126" s="74">
        <f t="shared" si="12"/>
        <v>17</v>
      </c>
      <c r="N126" s="74">
        <f t="shared" si="12"/>
        <v>12</v>
      </c>
      <c r="O126" s="33">
        <f t="shared" si="13"/>
        <v>70.588235294117652</v>
      </c>
      <c r="P126" s="78">
        <v>1</v>
      </c>
      <c r="Q126" s="78">
        <v>1</v>
      </c>
      <c r="R126" s="33">
        <f t="shared" si="14"/>
        <v>100</v>
      </c>
      <c r="S126" s="78">
        <v>0</v>
      </c>
      <c r="T126" s="78">
        <v>0</v>
      </c>
      <c r="U126" s="33" t="e">
        <f t="shared" si="15"/>
        <v>#DIV/0!</v>
      </c>
      <c r="V126" s="78">
        <v>0</v>
      </c>
      <c r="W126" s="78">
        <v>0</v>
      </c>
      <c r="X126" s="33" t="e">
        <f t="shared" si="16"/>
        <v>#DIV/0!</v>
      </c>
      <c r="Y126" s="78">
        <v>6</v>
      </c>
      <c r="Z126" s="78">
        <v>2</v>
      </c>
      <c r="AA126" s="33">
        <f t="shared" si="17"/>
        <v>33.333333333333329</v>
      </c>
      <c r="AB126" s="78">
        <v>10</v>
      </c>
      <c r="AC126" s="78">
        <v>9</v>
      </c>
      <c r="AD126" s="33">
        <f t="shared" si="18"/>
        <v>90</v>
      </c>
      <c r="AE126" s="78">
        <v>0</v>
      </c>
      <c r="AF126" s="78">
        <v>0</v>
      </c>
      <c r="AG126" s="33" t="e">
        <f t="shared" si="19"/>
        <v>#DIV/0!</v>
      </c>
      <c r="AH126" s="78">
        <v>0</v>
      </c>
      <c r="AI126" s="78">
        <v>0</v>
      </c>
      <c r="AJ126" s="78" t="s">
        <v>126</v>
      </c>
      <c r="AK126" s="78" t="s">
        <v>162</v>
      </c>
      <c r="AL126" s="78">
        <v>7</v>
      </c>
      <c r="AM126" s="81">
        <v>44632.537210648145</v>
      </c>
      <c r="AN126" s="81">
        <v>44632</v>
      </c>
      <c r="AO126" s="78">
        <v>543</v>
      </c>
      <c r="AP126" s="21" t="s">
        <v>1478</v>
      </c>
      <c r="AQ126" s="92" t="str">
        <f t="shared" si="20"/>
        <v>Rivendale Residence, Kileen, Crossabeg, Co. Wexford</v>
      </c>
      <c r="AR126" s="93" t="str">
        <f t="shared" si="21"/>
        <v>Wexford</v>
      </c>
      <c r="AS126" s="93" t="s">
        <v>1376</v>
      </c>
      <c r="AT126" s="93">
        <v>14</v>
      </c>
      <c r="AU126" s="93">
        <v>12</v>
      </c>
      <c r="AV126" s="94">
        <v>85.714285714285708</v>
      </c>
      <c r="AW126" s="33">
        <f t="shared" si="22"/>
        <v>70.588235294117652</v>
      </c>
      <c r="AX126" s="94">
        <f t="shared" si="23"/>
        <v>-15.126050420168056</v>
      </c>
    </row>
    <row r="127" spans="1:50" x14ac:dyDescent="0.2">
      <c r="A127" s="74" t="s">
        <v>677</v>
      </c>
      <c r="B127" s="75" t="s">
        <v>678</v>
      </c>
      <c r="C127" s="76" t="s">
        <v>679</v>
      </c>
      <c r="D127" s="74" t="s">
        <v>680</v>
      </c>
      <c r="E127" s="74" t="s">
        <v>610</v>
      </c>
      <c r="F127" s="21" t="s">
        <v>1466</v>
      </c>
      <c r="G127" s="74" t="s">
        <v>639</v>
      </c>
      <c r="H127" s="74" t="s">
        <v>612</v>
      </c>
      <c r="I127" s="74" t="s">
        <v>613</v>
      </c>
      <c r="J127" s="21" t="str">
        <f>VLOOKUP(E127, 'RHA A to F by CCA'!A:B, 2,0)</f>
        <v>Area C</v>
      </c>
      <c r="K127" s="74" t="s">
        <v>123</v>
      </c>
      <c r="L127" s="74" t="s">
        <v>614</v>
      </c>
      <c r="M127" s="74">
        <f t="shared" si="12"/>
        <v>135</v>
      </c>
      <c r="N127" s="74">
        <f t="shared" si="12"/>
        <v>93</v>
      </c>
      <c r="O127" s="33">
        <f t="shared" si="13"/>
        <v>68.888888888888886</v>
      </c>
      <c r="P127" s="74">
        <v>5</v>
      </c>
      <c r="Q127" s="74">
        <v>4</v>
      </c>
      <c r="R127" s="33">
        <f t="shared" si="14"/>
        <v>80</v>
      </c>
      <c r="S127" s="74">
        <v>1</v>
      </c>
      <c r="T127" s="74">
        <v>1</v>
      </c>
      <c r="U127" s="33">
        <f t="shared" si="15"/>
        <v>100</v>
      </c>
      <c r="V127" s="74">
        <v>2</v>
      </c>
      <c r="W127" s="74">
        <v>2</v>
      </c>
      <c r="X127" s="33">
        <f t="shared" si="16"/>
        <v>100</v>
      </c>
      <c r="Y127" s="74">
        <v>51</v>
      </c>
      <c r="Z127" s="74">
        <v>34</v>
      </c>
      <c r="AA127" s="33">
        <f t="shared" si="17"/>
        <v>66.666666666666657</v>
      </c>
      <c r="AB127" s="74">
        <v>28</v>
      </c>
      <c r="AC127" s="74">
        <v>14</v>
      </c>
      <c r="AD127" s="33">
        <f t="shared" si="18"/>
        <v>50</v>
      </c>
      <c r="AE127" s="74">
        <v>48</v>
      </c>
      <c r="AF127" s="74">
        <v>38</v>
      </c>
      <c r="AG127" s="33">
        <f t="shared" si="19"/>
        <v>79.166666666666657</v>
      </c>
      <c r="AH127" s="74">
        <v>14</v>
      </c>
      <c r="AI127" s="74" t="s">
        <v>135</v>
      </c>
      <c r="AJ127" s="74" t="s">
        <v>126</v>
      </c>
      <c r="AK127" s="74" t="s">
        <v>127</v>
      </c>
      <c r="AL127" s="74">
        <v>46</v>
      </c>
      <c r="AM127" s="77">
        <v>44631.322905092595</v>
      </c>
      <c r="AN127" s="77">
        <v>44631</v>
      </c>
      <c r="AO127" s="74">
        <v>498</v>
      </c>
      <c r="AP127" s="21" t="s">
        <v>1478</v>
      </c>
      <c r="AQ127" s="92" t="str">
        <f t="shared" si="20"/>
        <v>St Columba's Hospital, Thomastown</v>
      </c>
      <c r="AR127" s="93" t="str">
        <f t="shared" si="21"/>
        <v>Kilkenny</v>
      </c>
      <c r="AS127" s="93" t="s">
        <v>1376</v>
      </c>
      <c r="AT127" s="93">
        <v>146</v>
      </c>
      <c r="AU127" s="93">
        <v>114</v>
      </c>
      <c r="AV127" s="94">
        <v>78.082191780821915</v>
      </c>
      <c r="AW127" s="33">
        <f t="shared" si="22"/>
        <v>68.888888888888886</v>
      </c>
      <c r="AX127" s="94">
        <f t="shared" si="23"/>
        <v>-9.1933028919330297</v>
      </c>
    </row>
    <row r="128" spans="1:50" x14ac:dyDescent="0.2">
      <c r="A128" s="74" t="s">
        <v>681</v>
      </c>
      <c r="B128" s="75" t="s">
        <v>682</v>
      </c>
      <c r="C128" s="76" t="s">
        <v>683</v>
      </c>
      <c r="D128" s="74" t="s">
        <v>684</v>
      </c>
      <c r="E128" s="74" t="s">
        <v>610</v>
      </c>
      <c r="F128" s="21" t="s">
        <v>1466</v>
      </c>
      <c r="G128" s="74" t="s">
        <v>611</v>
      </c>
      <c r="H128" s="74" t="s">
        <v>612</v>
      </c>
      <c r="I128" s="74" t="s">
        <v>613</v>
      </c>
      <c r="J128" s="21" t="str">
        <f>VLOOKUP(E128, 'RHA A to F by CCA'!A:B, 2,0)</f>
        <v>Area C</v>
      </c>
      <c r="K128" s="74" t="s">
        <v>123</v>
      </c>
      <c r="L128" s="74" t="s">
        <v>614</v>
      </c>
      <c r="M128" s="74">
        <f t="shared" si="12"/>
        <v>15</v>
      </c>
      <c r="N128" s="74">
        <f t="shared" si="12"/>
        <v>10</v>
      </c>
      <c r="O128" s="33">
        <f t="shared" si="13"/>
        <v>66.666666666666657</v>
      </c>
      <c r="P128" s="74">
        <v>0</v>
      </c>
      <c r="Q128" s="74">
        <v>0</v>
      </c>
      <c r="R128" s="33" t="e">
        <f t="shared" si="14"/>
        <v>#DIV/0!</v>
      </c>
      <c r="S128" s="74">
        <v>0</v>
      </c>
      <c r="T128" s="74">
        <v>0</v>
      </c>
      <c r="U128" s="33" t="e">
        <f t="shared" si="15"/>
        <v>#DIV/0!</v>
      </c>
      <c r="V128" s="74">
        <v>0</v>
      </c>
      <c r="W128" s="74">
        <v>0</v>
      </c>
      <c r="X128" s="33" t="e">
        <f t="shared" si="16"/>
        <v>#DIV/0!</v>
      </c>
      <c r="Y128" s="74">
        <v>12</v>
      </c>
      <c r="Z128" s="74">
        <v>7</v>
      </c>
      <c r="AA128" s="33">
        <f t="shared" si="17"/>
        <v>58.333333333333336</v>
      </c>
      <c r="AB128" s="74">
        <v>3</v>
      </c>
      <c r="AC128" s="74">
        <v>3</v>
      </c>
      <c r="AD128" s="33">
        <f t="shared" si="18"/>
        <v>100</v>
      </c>
      <c r="AE128" s="74">
        <v>0</v>
      </c>
      <c r="AF128" s="74">
        <v>0</v>
      </c>
      <c r="AG128" s="33" t="e">
        <f t="shared" si="19"/>
        <v>#DIV/0!</v>
      </c>
      <c r="AH128" s="74">
        <v>0</v>
      </c>
      <c r="AI128" s="74">
        <v>0</v>
      </c>
      <c r="AJ128" s="74" t="s">
        <v>126</v>
      </c>
      <c r="AK128" s="74" t="s">
        <v>157</v>
      </c>
      <c r="AL128" s="74">
        <v>12</v>
      </c>
      <c r="AM128" s="77">
        <v>44631.382106481484</v>
      </c>
      <c r="AN128" s="77">
        <v>44631</v>
      </c>
      <c r="AO128" s="74">
        <v>510</v>
      </c>
      <c r="AP128" s="21" t="s">
        <v>1479</v>
      </c>
      <c r="AQ128" s="92" t="str">
        <f t="shared" si="20"/>
        <v>Greenbanks Crisis House, Athy Road</v>
      </c>
      <c r="AR128" s="93" t="str">
        <f t="shared" si="21"/>
        <v>Carlow</v>
      </c>
      <c r="AS128" s="93" t="s">
        <v>1376</v>
      </c>
      <c r="AT128" s="93">
        <v>17</v>
      </c>
      <c r="AU128" s="93">
        <v>13</v>
      </c>
      <c r="AV128" s="94">
        <v>76.470588235294116</v>
      </c>
      <c r="AW128" s="33">
        <f t="shared" si="22"/>
        <v>66.666666666666657</v>
      </c>
      <c r="AX128" s="94">
        <f t="shared" si="23"/>
        <v>-9.8039215686274588</v>
      </c>
    </row>
    <row r="129" spans="1:50" x14ac:dyDescent="0.2">
      <c r="A129" s="74" t="s">
        <v>685</v>
      </c>
      <c r="B129" s="75" t="s">
        <v>686</v>
      </c>
      <c r="C129" s="76" t="s">
        <v>687</v>
      </c>
      <c r="D129" s="74" t="s">
        <v>688</v>
      </c>
      <c r="E129" s="74" t="s">
        <v>619</v>
      </c>
      <c r="F129" s="21" t="s">
        <v>620</v>
      </c>
      <c r="G129" s="74" t="s">
        <v>620</v>
      </c>
      <c r="H129" s="74" t="s">
        <v>612</v>
      </c>
      <c r="I129" s="74" t="s">
        <v>613</v>
      </c>
      <c r="J129" s="21" t="str">
        <f>VLOOKUP(E129, 'RHA A to F by CCA'!A:B, 2,0)</f>
        <v>Area C</v>
      </c>
      <c r="K129" s="74" t="s">
        <v>123</v>
      </c>
      <c r="L129" s="74" t="s">
        <v>614</v>
      </c>
      <c r="M129" s="74">
        <f t="shared" si="12"/>
        <v>51</v>
      </c>
      <c r="N129" s="74">
        <f t="shared" si="12"/>
        <v>31</v>
      </c>
      <c r="O129" s="33">
        <f t="shared" si="13"/>
        <v>60.784313725490193</v>
      </c>
      <c r="P129" s="74">
        <v>2</v>
      </c>
      <c r="Q129" s="74">
        <v>2</v>
      </c>
      <c r="R129" s="33">
        <f t="shared" si="14"/>
        <v>100</v>
      </c>
      <c r="S129" s="74">
        <v>4</v>
      </c>
      <c r="T129" s="74">
        <v>3</v>
      </c>
      <c r="U129" s="33">
        <f t="shared" si="15"/>
        <v>75</v>
      </c>
      <c r="V129" s="74">
        <v>0</v>
      </c>
      <c r="W129" s="74">
        <v>0</v>
      </c>
      <c r="X129" s="33" t="e">
        <f t="shared" si="16"/>
        <v>#DIV/0!</v>
      </c>
      <c r="Y129" s="74">
        <v>33</v>
      </c>
      <c r="Z129" s="74">
        <v>14</v>
      </c>
      <c r="AA129" s="33">
        <f t="shared" si="17"/>
        <v>42.424242424242422</v>
      </c>
      <c r="AB129" s="74">
        <v>12</v>
      </c>
      <c r="AC129" s="74">
        <v>12</v>
      </c>
      <c r="AD129" s="33">
        <f t="shared" si="18"/>
        <v>100</v>
      </c>
      <c r="AE129" s="74">
        <v>0</v>
      </c>
      <c r="AF129" s="74">
        <v>0</v>
      </c>
      <c r="AG129" s="33" t="e">
        <f t="shared" si="19"/>
        <v>#DIV/0!</v>
      </c>
      <c r="AH129" s="74">
        <v>0</v>
      </c>
      <c r="AI129" s="74">
        <v>0</v>
      </c>
      <c r="AJ129" s="74" t="s">
        <v>126</v>
      </c>
      <c r="AK129" s="74" t="s">
        <v>157</v>
      </c>
      <c r="AL129" s="74">
        <v>40</v>
      </c>
      <c r="AM129" s="77">
        <v>44632.422465277778</v>
      </c>
      <c r="AN129" s="77">
        <v>44632</v>
      </c>
      <c r="AO129" s="74">
        <v>520</v>
      </c>
      <c r="AP129" s="21" t="s">
        <v>1479</v>
      </c>
      <c r="AQ129" s="92" t="str">
        <f t="shared" si="20"/>
        <v>Haywood Lodge, Heywood Road</v>
      </c>
      <c r="AR129" s="93" t="str">
        <f t="shared" si="21"/>
        <v>Tipperary South</v>
      </c>
      <c r="AS129" s="93" t="s">
        <v>1376</v>
      </c>
      <c r="AT129" s="93">
        <v>59</v>
      </c>
      <c r="AU129" s="93">
        <v>35</v>
      </c>
      <c r="AV129" s="94">
        <v>59.322033898305079</v>
      </c>
      <c r="AW129" s="33">
        <f t="shared" si="22"/>
        <v>60.784313725490193</v>
      </c>
      <c r="AX129" s="94">
        <f t="shared" si="23"/>
        <v>1.4622798271851138</v>
      </c>
    </row>
    <row r="130" spans="1:50" x14ac:dyDescent="0.2">
      <c r="A130" s="74" t="s">
        <v>689</v>
      </c>
      <c r="B130" s="75" t="s">
        <v>690</v>
      </c>
      <c r="C130" s="76" t="s">
        <v>691</v>
      </c>
      <c r="D130" s="74" t="s">
        <v>692</v>
      </c>
      <c r="E130" s="74" t="s">
        <v>619</v>
      </c>
      <c r="F130" s="21" t="s">
        <v>620</v>
      </c>
      <c r="G130" s="74" t="s">
        <v>620</v>
      </c>
      <c r="H130" s="74" t="s">
        <v>612</v>
      </c>
      <c r="I130" s="74" t="s">
        <v>613</v>
      </c>
      <c r="J130" s="21" t="str">
        <f>VLOOKUP(E130, 'RHA A to F by CCA'!A:B, 2,0)</f>
        <v>Area C</v>
      </c>
      <c r="K130" s="74" t="s">
        <v>123</v>
      </c>
      <c r="L130" s="74" t="s">
        <v>614</v>
      </c>
      <c r="M130" s="74">
        <f t="shared" ref="M130:N193" si="24">P130+S130+V130+Y130+AB130+AE130</f>
        <v>154</v>
      </c>
      <c r="N130" s="74">
        <f t="shared" si="24"/>
        <v>91</v>
      </c>
      <c r="O130" s="33">
        <f t="shared" ref="O130:O193" si="25">N130/M130*100</f>
        <v>59.090909090909093</v>
      </c>
      <c r="P130" s="74">
        <v>8</v>
      </c>
      <c r="Q130" s="74">
        <v>6</v>
      </c>
      <c r="R130" s="33">
        <f t="shared" ref="R130:R193" si="26">Q130/P130 *100</f>
        <v>75</v>
      </c>
      <c r="S130" s="74">
        <v>1</v>
      </c>
      <c r="T130" s="74">
        <v>1</v>
      </c>
      <c r="U130" s="33">
        <f t="shared" ref="U130:U193" si="27">T130/S130 *100</f>
        <v>100</v>
      </c>
      <c r="V130" s="74">
        <v>7</v>
      </c>
      <c r="W130" s="74">
        <v>5</v>
      </c>
      <c r="X130" s="33">
        <f t="shared" ref="X130:X193" si="28">W130/V130 *100</f>
        <v>71.428571428571431</v>
      </c>
      <c r="Y130" s="74">
        <v>61</v>
      </c>
      <c r="Z130" s="74">
        <v>39</v>
      </c>
      <c r="AA130" s="33">
        <f t="shared" ref="AA130:AA193" si="29">Z130/Y130*100</f>
        <v>63.934426229508205</v>
      </c>
      <c r="AB130" s="74">
        <v>6</v>
      </c>
      <c r="AC130" s="74">
        <v>5</v>
      </c>
      <c r="AD130" s="33">
        <f t="shared" ref="AD130:AD193" si="30">AC130/AB130*100</f>
        <v>83.333333333333343</v>
      </c>
      <c r="AE130" s="74">
        <v>71</v>
      </c>
      <c r="AF130" s="74">
        <v>35</v>
      </c>
      <c r="AG130" s="33">
        <f t="shared" ref="AG130:AG193" si="31">AF130/AE130*100</f>
        <v>49.295774647887328</v>
      </c>
      <c r="AH130" s="74">
        <v>0</v>
      </c>
      <c r="AI130" s="74">
        <v>0</v>
      </c>
      <c r="AJ130" s="74" t="s">
        <v>126</v>
      </c>
      <c r="AK130" s="74" t="s">
        <v>127</v>
      </c>
      <c r="AL130" s="74">
        <v>76</v>
      </c>
      <c r="AM130" s="77">
        <v>44632.448900462965</v>
      </c>
      <c r="AN130" s="77">
        <v>44632</v>
      </c>
      <c r="AO130" s="74">
        <v>525</v>
      </c>
      <c r="AP130" s="21" t="s">
        <v>717</v>
      </c>
      <c r="AQ130" s="92" t="str">
        <f t="shared" si="20"/>
        <v>Cashel Residential Older Persons Services, Our Lady's Campus</v>
      </c>
      <c r="AR130" s="93" t="str">
        <f t="shared" si="21"/>
        <v>Tipperary South</v>
      </c>
      <c r="AS130" s="93" t="s">
        <v>78</v>
      </c>
      <c r="AT130" s="93" t="s">
        <v>78</v>
      </c>
      <c r="AU130" s="93" t="s">
        <v>78</v>
      </c>
      <c r="AV130" s="93" t="s">
        <v>78</v>
      </c>
      <c r="AW130" s="33">
        <f t="shared" si="22"/>
        <v>59.090909090909093</v>
      </c>
      <c r="AX130" s="94" t="s">
        <v>78</v>
      </c>
    </row>
    <row r="131" spans="1:50" x14ac:dyDescent="0.2">
      <c r="A131" s="74" t="s">
        <v>693</v>
      </c>
      <c r="B131" s="75" t="s">
        <v>694</v>
      </c>
      <c r="C131" s="76" t="s">
        <v>695</v>
      </c>
      <c r="D131" s="74" t="s">
        <v>696</v>
      </c>
      <c r="E131" s="74" t="s">
        <v>624</v>
      </c>
      <c r="F131" s="21" t="s">
        <v>625</v>
      </c>
      <c r="G131" s="74" t="s">
        <v>625</v>
      </c>
      <c r="H131" s="74" t="s">
        <v>612</v>
      </c>
      <c r="I131" s="74" t="s">
        <v>613</v>
      </c>
      <c r="J131" s="21" t="str">
        <f>VLOOKUP(E131, 'RHA A to F by CCA'!A:B, 2,0)</f>
        <v>Area C</v>
      </c>
      <c r="K131" s="74" t="s">
        <v>123</v>
      </c>
      <c r="L131" s="74" t="s">
        <v>614</v>
      </c>
      <c r="M131" s="74">
        <f t="shared" si="24"/>
        <v>12</v>
      </c>
      <c r="N131" s="74">
        <f t="shared" si="24"/>
        <v>7</v>
      </c>
      <c r="O131" s="33">
        <f t="shared" si="25"/>
        <v>58.333333333333336</v>
      </c>
      <c r="P131" s="74">
        <v>1</v>
      </c>
      <c r="Q131" s="74">
        <v>1</v>
      </c>
      <c r="R131" s="33">
        <f t="shared" si="26"/>
        <v>100</v>
      </c>
      <c r="S131" s="74">
        <v>0</v>
      </c>
      <c r="T131" s="74">
        <v>0</v>
      </c>
      <c r="U131" s="33" t="e">
        <f t="shared" si="27"/>
        <v>#DIV/0!</v>
      </c>
      <c r="V131" s="74">
        <v>0</v>
      </c>
      <c r="W131" s="74">
        <v>0</v>
      </c>
      <c r="X131" s="33" t="e">
        <f t="shared" si="28"/>
        <v>#DIV/0!</v>
      </c>
      <c r="Y131" s="74">
        <v>5</v>
      </c>
      <c r="Z131" s="74">
        <v>3</v>
      </c>
      <c r="AA131" s="33">
        <f t="shared" si="29"/>
        <v>60</v>
      </c>
      <c r="AB131" s="74">
        <v>6</v>
      </c>
      <c r="AC131" s="74">
        <v>3</v>
      </c>
      <c r="AD131" s="33">
        <f t="shared" si="30"/>
        <v>50</v>
      </c>
      <c r="AE131" s="74">
        <v>0</v>
      </c>
      <c r="AF131" s="74">
        <v>0</v>
      </c>
      <c r="AG131" s="33" t="e">
        <f t="shared" si="31"/>
        <v>#DIV/0!</v>
      </c>
      <c r="AH131" s="74">
        <v>0</v>
      </c>
      <c r="AI131" s="74" t="s">
        <v>135</v>
      </c>
      <c r="AJ131" s="74" t="s">
        <v>126</v>
      </c>
      <c r="AK131" s="74" t="s">
        <v>162</v>
      </c>
      <c r="AL131" s="74">
        <v>5</v>
      </c>
      <c r="AM131" s="77">
        <v>44543.062418981484</v>
      </c>
      <c r="AN131" s="77" t="s">
        <v>171</v>
      </c>
      <c r="AO131" s="74">
        <v>165</v>
      </c>
      <c r="AP131" s="21" t="s">
        <v>1478</v>
      </c>
      <c r="AQ131" s="92" t="str">
        <f t="shared" ref="AQ131:AQ194" si="32">B131&amp;", "&amp;C131</f>
        <v>Cois Cuain, Kilrane</v>
      </c>
      <c r="AR131" s="93" t="str">
        <f t="shared" ref="AR131:AR194" si="33">G131</f>
        <v>Wexford</v>
      </c>
      <c r="AS131" s="93" t="s">
        <v>1376</v>
      </c>
      <c r="AT131" s="93">
        <v>13</v>
      </c>
      <c r="AU131" s="93">
        <v>11</v>
      </c>
      <c r="AV131" s="94">
        <v>84.615384615384613</v>
      </c>
      <c r="AW131" s="33">
        <f t="shared" ref="AW131:AW194" si="34">O131</f>
        <v>58.333333333333336</v>
      </c>
      <c r="AX131" s="94">
        <f t="shared" ref="AX131:AX193" si="35">AW131-AV131</f>
        <v>-26.282051282051277</v>
      </c>
    </row>
    <row r="132" spans="1:50" x14ac:dyDescent="0.2">
      <c r="A132" s="74" t="s">
        <v>697</v>
      </c>
      <c r="B132" s="75" t="s">
        <v>698</v>
      </c>
      <c r="C132" s="76" t="s">
        <v>699</v>
      </c>
      <c r="D132" s="74" t="s">
        <v>700</v>
      </c>
      <c r="E132" s="74" t="s">
        <v>701</v>
      </c>
      <c r="F132" s="21" t="s">
        <v>702</v>
      </c>
      <c r="G132" s="74" t="s">
        <v>702</v>
      </c>
      <c r="H132" s="74" t="s">
        <v>612</v>
      </c>
      <c r="I132" s="74" t="s">
        <v>613</v>
      </c>
      <c r="J132" s="21" t="str">
        <f>VLOOKUP(E132, 'RHA A to F by CCA'!A:B, 2,0)</f>
        <v>Area C</v>
      </c>
      <c r="K132" s="74" t="s">
        <v>123</v>
      </c>
      <c r="L132" s="74" t="s">
        <v>614</v>
      </c>
      <c r="M132" s="74">
        <f t="shared" si="24"/>
        <v>9</v>
      </c>
      <c r="N132" s="74">
        <f t="shared" si="24"/>
        <v>5</v>
      </c>
      <c r="O132" s="33">
        <f t="shared" si="25"/>
        <v>55.555555555555557</v>
      </c>
      <c r="P132" s="74">
        <v>0</v>
      </c>
      <c r="Q132" s="74">
        <v>0</v>
      </c>
      <c r="R132" s="33" t="e">
        <f t="shared" si="26"/>
        <v>#DIV/0!</v>
      </c>
      <c r="S132" s="74">
        <v>0</v>
      </c>
      <c r="T132" s="74">
        <v>0</v>
      </c>
      <c r="U132" s="33" t="e">
        <f t="shared" si="27"/>
        <v>#DIV/0!</v>
      </c>
      <c r="V132" s="74">
        <v>0</v>
      </c>
      <c r="W132" s="74">
        <v>0</v>
      </c>
      <c r="X132" s="33" t="e">
        <f t="shared" si="28"/>
        <v>#DIV/0!</v>
      </c>
      <c r="Y132" s="74">
        <v>7</v>
      </c>
      <c r="Z132" s="74">
        <v>3</v>
      </c>
      <c r="AA132" s="33">
        <f t="shared" si="29"/>
        <v>42.857142857142854</v>
      </c>
      <c r="AB132" s="74">
        <v>2</v>
      </c>
      <c r="AC132" s="74">
        <v>2</v>
      </c>
      <c r="AD132" s="33">
        <f t="shared" si="30"/>
        <v>100</v>
      </c>
      <c r="AE132" s="74">
        <v>0</v>
      </c>
      <c r="AF132" s="74">
        <v>0</v>
      </c>
      <c r="AG132" s="33" t="e">
        <f t="shared" si="31"/>
        <v>#DIV/0!</v>
      </c>
      <c r="AH132" s="74">
        <v>0</v>
      </c>
      <c r="AI132" s="74" t="s">
        <v>135</v>
      </c>
      <c r="AJ132" s="74" t="s">
        <v>126</v>
      </c>
      <c r="AK132" s="74" t="s">
        <v>157</v>
      </c>
      <c r="AL132" s="74">
        <v>8</v>
      </c>
      <c r="AM132" s="77">
        <v>44631.432442129626</v>
      </c>
      <c r="AN132" s="77">
        <v>44631</v>
      </c>
      <c r="AO132" s="74">
        <v>517</v>
      </c>
      <c r="AP132" s="21" t="s">
        <v>717</v>
      </c>
      <c r="AQ132" s="92" t="str">
        <f t="shared" si="32"/>
        <v>Ard na Deise, Ard Na Ndeise</v>
      </c>
      <c r="AR132" s="93" t="str">
        <f t="shared" si="33"/>
        <v>Waterford</v>
      </c>
      <c r="AS132" s="93" t="s">
        <v>1376</v>
      </c>
      <c r="AT132" s="93">
        <v>11</v>
      </c>
      <c r="AU132" s="93">
        <v>11</v>
      </c>
      <c r="AV132" s="94">
        <v>100</v>
      </c>
      <c r="AW132" s="33">
        <f t="shared" si="34"/>
        <v>55.555555555555557</v>
      </c>
      <c r="AX132" s="94">
        <f t="shared" si="35"/>
        <v>-44.444444444444443</v>
      </c>
    </row>
    <row r="133" spans="1:50" x14ac:dyDescent="0.2">
      <c r="A133" s="74" t="s">
        <v>703</v>
      </c>
      <c r="B133" s="75" t="s">
        <v>704</v>
      </c>
      <c r="C133" s="76" t="s">
        <v>705</v>
      </c>
      <c r="D133" s="74" t="s">
        <v>706</v>
      </c>
      <c r="E133" s="74" t="s">
        <v>619</v>
      </c>
      <c r="F133" s="21" t="s">
        <v>620</v>
      </c>
      <c r="G133" s="74" t="s">
        <v>620</v>
      </c>
      <c r="H133" s="74" t="s">
        <v>612</v>
      </c>
      <c r="I133" s="74" t="s">
        <v>613</v>
      </c>
      <c r="J133" s="21" t="str">
        <f>VLOOKUP(E133, 'RHA A to F by CCA'!A:B, 2,0)</f>
        <v>Area C</v>
      </c>
      <c r="K133" s="74" t="s">
        <v>123</v>
      </c>
      <c r="L133" s="74" t="s">
        <v>614</v>
      </c>
      <c r="M133" s="74">
        <f t="shared" si="24"/>
        <v>9</v>
      </c>
      <c r="N133" s="74">
        <f t="shared" si="24"/>
        <v>5</v>
      </c>
      <c r="O133" s="33">
        <f t="shared" si="25"/>
        <v>55.555555555555557</v>
      </c>
      <c r="P133" s="74">
        <v>0</v>
      </c>
      <c r="Q133" s="74">
        <v>0</v>
      </c>
      <c r="R133" s="33" t="e">
        <f t="shared" si="26"/>
        <v>#DIV/0!</v>
      </c>
      <c r="S133" s="74">
        <v>0</v>
      </c>
      <c r="T133" s="74">
        <v>0</v>
      </c>
      <c r="U133" s="33" t="e">
        <f t="shared" si="27"/>
        <v>#DIV/0!</v>
      </c>
      <c r="V133" s="74">
        <v>0</v>
      </c>
      <c r="W133" s="74">
        <v>0</v>
      </c>
      <c r="X133" s="33" t="e">
        <f t="shared" si="28"/>
        <v>#DIV/0!</v>
      </c>
      <c r="Y133" s="74">
        <v>7</v>
      </c>
      <c r="Z133" s="74">
        <v>4</v>
      </c>
      <c r="AA133" s="33">
        <f t="shared" si="29"/>
        <v>57.142857142857139</v>
      </c>
      <c r="AB133" s="74">
        <v>2</v>
      </c>
      <c r="AC133" s="74">
        <v>1</v>
      </c>
      <c r="AD133" s="33">
        <f t="shared" si="30"/>
        <v>50</v>
      </c>
      <c r="AE133" s="74">
        <v>0</v>
      </c>
      <c r="AF133" s="74">
        <v>0</v>
      </c>
      <c r="AG133" s="33" t="e">
        <f t="shared" si="31"/>
        <v>#DIV/0!</v>
      </c>
      <c r="AH133" s="74">
        <v>0</v>
      </c>
      <c r="AI133" s="74">
        <v>0</v>
      </c>
      <c r="AJ133" s="74" t="s">
        <v>126</v>
      </c>
      <c r="AK133" s="74" t="s">
        <v>157</v>
      </c>
      <c r="AL133" s="74">
        <v>9</v>
      </c>
      <c r="AM133" s="77">
        <v>44632.429120370369</v>
      </c>
      <c r="AN133" s="77">
        <v>44632</v>
      </c>
      <c r="AO133" s="74">
        <v>522</v>
      </c>
      <c r="AP133" s="21" t="s">
        <v>1479</v>
      </c>
      <c r="AQ133" s="92" t="str">
        <f t="shared" si="32"/>
        <v>Lorica Our Lady's Hospital, William Street</v>
      </c>
      <c r="AR133" s="93" t="str">
        <f t="shared" si="33"/>
        <v>Tipperary South</v>
      </c>
      <c r="AS133" s="93" t="s">
        <v>1376</v>
      </c>
      <c r="AT133" s="93">
        <v>13</v>
      </c>
      <c r="AU133" s="93">
        <v>10</v>
      </c>
      <c r="AV133" s="94">
        <v>76.923076923076934</v>
      </c>
      <c r="AW133" s="33">
        <f t="shared" si="34"/>
        <v>55.555555555555557</v>
      </c>
      <c r="AX133" s="94">
        <f t="shared" si="35"/>
        <v>-21.367521367521377</v>
      </c>
    </row>
    <row r="134" spans="1:50" x14ac:dyDescent="0.2">
      <c r="A134" s="74" t="s">
        <v>707</v>
      </c>
      <c r="B134" s="75" t="s">
        <v>708</v>
      </c>
      <c r="C134" s="76" t="s">
        <v>709</v>
      </c>
      <c r="D134" s="74" t="s">
        <v>710</v>
      </c>
      <c r="E134" s="74" t="s">
        <v>701</v>
      </c>
      <c r="F134" s="21" t="s">
        <v>702</v>
      </c>
      <c r="G134" s="74" t="s">
        <v>702</v>
      </c>
      <c r="H134" s="74" t="s">
        <v>612</v>
      </c>
      <c r="I134" s="74" t="s">
        <v>613</v>
      </c>
      <c r="J134" s="21" t="str">
        <f>VLOOKUP(E134, 'RHA A to F by CCA'!A:B, 2,0)</f>
        <v>Area C</v>
      </c>
      <c r="K134" s="74" t="s">
        <v>123</v>
      </c>
      <c r="L134" s="74" t="s">
        <v>614</v>
      </c>
      <c r="M134" s="74">
        <f t="shared" si="24"/>
        <v>181</v>
      </c>
      <c r="N134" s="74">
        <f t="shared" si="24"/>
        <v>97</v>
      </c>
      <c r="O134" s="33">
        <f t="shared" si="25"/>
        <v>53.591160220994475</v>
      </c>
      <c r="P134" s="74">
        <v>8</v>
      </c>
      <c r="Q134" s="74">
        <v>5</v>
      </c>
      <c r="R134" s="33">
        <f t="shared" si="26"/>
        <v>62.5</v>
      </c>
      <c r="S134" s="74">
        <v>5</v>
      </c>
      <c r="T134" s="74">
        <v>0</v>
      </c>
      <c r="U134" s="33">
        <f t="shared" si="27"/>
        <v>0</v>
      </c>
      <c r="V134" s="74">
        <v>1</v>
      </c>
      <c r="W134" s="74">
        <v>1</v>
      </c>
      <c r="X134" s="33">
        <f t="shared" si="28"/>
        <v>100</v>
      </c>
      <c r="Y134" s="74">
        <v>80</v>
      </c>
      <c r="Z134" s="74">
        <v>34</v>
      </c>
      <c r="AA134" s="33">
        <f t="shared" si="29"/>
        <v>42.5</v>
      </c>
      <c r="AB134" s="74">
        <v>87</v>
      </c>
      <c r="AC134" s="74">
        <v>57</v>
      </c>
      <c r="AD134" s="33">
        <f t="shared" si="30"/>
        <v>65.517241379310349</v>
      </c>
      <c r="AE134" s="74">
        <v>0</v>
      </c>
      <c r="AF134" s="74">
        <v>0</v>
      </c>
      <c r="AG134" s="33" t="e">
        <f t="shared" si="31"/>
        <v>#DIV/0!</v>
      </c>
      <c r="AH134" s="74">
        <v>0</v>
      </c>
      <c r="AI134" s="74" t="s">
        <v>135</v>
      </c>
      <c r="AJ134" s="74" t="s">
        <v>126</v>
      </c>
      <c r="AK134" s="74" t="s">
        <v>127</v>
      </c>
      <c r="AL134" s="74">
        <v>102</v>
      </c>
      <c r="AM134" s="77">
        <v>44542.727314814816</v>
      </c>
      <c r="AN134" s="77" t="s">
        <v>278</v>
      </c>
      <c r="AO134" s="74">
        <v>156</v>
      </c>
      <c r="AP134" s="21" t="s">
        <v>1478</v>
      </c>
      <c r="AQ134" s="92" t="str">
        <f t="shared" si="32"/>
        <v>Dungarvan Community Hospital, Springmount</v>
      </c>
      <c r="AR134" s="93" t="str">
        <f t="shared" si="33"/>
        <v>Waterford</v>
      </c>
      <c r="AS134" s="93" t="s">
        <v>78</v>
      </c>
      <c r="AT134" s="93" t="s">
        <v>78</v>
      </c>
      <c r="AU134" s="93" t="s">
        <v>78</v>
      </c>
      <c r="AV134" s="93" t="s">
        <v>78</v>
      </c>
      <c r="AW134" s="33">
        <f t="shared" si="34"/>
        <v>53.591160220994475</v>
      </c>
      <c r="AX134" s="94" t="s">
        <v>78</v>
      </c>
    </row>
    <row r="135" spans="1:50" x14ac:dyDescent="0.2">
      <c r="A135" s="74" t="s">
        <v>711</v>
      </c>
      <c r="B135" s="75" t="s">
        <v>712</v>
      </c>
      <c r="C135" s="76" t="s">
        <v>713</v>
      </c>
      <c r="D135" s="74" t="s">
        <v>714</v>
      </c>
      <c r="E135" s="74" t="s">
        <v>624</v>
      </c>
      <c r="F135" s="21" t="s">
        <v>625</v>
      </c>
      <c r="G135" s="74" t="s">
        <v>625</v>
      </c>
      <c r="H135" s="74" t="s">
        <v>612</v>
      </c>
      <c r="I135" s="74" t="s">
        <v>613</v>
      </c>
      <c r="J135" s="21" t="str">
        <f>VLOOKUP(E135, 'RHA A to F by CCA'!A:B, 2,0)</f>
        <v>Area C</v>
      </c>
      <c r="K135" s="74" t="s">
        <v>123</v>
      </c>
      <c r="L135" s="74" t="s">
        <v>614</v>
      </c>
      <c r="M135" s="74">
        <f t="shared" si="24"/>
        <v>6</v>
      </c>
      <c r="N135" s="74">
        <f t="shared" si="24"/>
        <v>3</v>
      </c>
      <c r="O135" s="33">
        <f t="shared" si="25"/>
        <v>50</v>
      </c>
      <c r="P135" s="74">
        <v>0</v>
      </c>
      <c r="Q135" s="74">
        <v>0</v>
      </c>
      <c r="R135" s="33" t="e">
        <f t="shared" si="26"/>
        <v>#DIV/0!</v>
      </c>
      <c r="S135" s="74">
        <v>0</v>
      </c>
      <c r="T135" s="74">
        <v>0</v>
      </c>
      <c r="U135" s="33" t="e">
        <f t="shared" si="27"/>
        <v>#DIV/0!</v>
      </c>
      <c r="V135" s="74">
        <v>0</v>
      </c>
      <c r="W135" s="74">
        <v>0</v>
      </c>
      <c r="X135" s="33" t="e">
        <f t="shared" si="28"/>
        <v>#DIV/0!</v>
      </c>
      <c r="Y135" s="74">
        <v>3</v>
      </c>
      <c r="Z135" s="74">
        <v>1</v>
      </c>
      <c r="AA135" s="33">
        <f t="shared" si="29"/>
        <v>33.333333333333329</v>
      </c>
      <c r="AB135" s="74">
        <v>0</v>
      </c>
      <c r="AC135" s="74">
        <v>0</v>
      </c>
      <c r="AD135" s="33" t="e">
        <f t="shared" si="30"/>
        <v>#DIV/0!</v>
      </c>
      <c r="AE135" s="74">
        <v>3</v>
      </c>
      <c r="AF135" s="74">
        <v>2</v>
      </c>
      <c r="AG135" s="33">
        <f t="shared" si="31"/>
        <v>66.666666666666657</v>
      </c>
      <c r="AH135" s="74">
        <v>0</v>
      </c>
      <c r="AI135" s="74">
        <v>0</v>
      </c>
      <c r="AJ135" s="74" t="s">
        <v>126</v>
      </c>
      <c r="AK135" s="74" t="s">
        <v>157</v>
      </c>
      <c r="AL135" s="74">
        <v>6</v>
      </c>
      <c r="AM135" s="77">
        <v>44632.517754629633</v>
      </c>
      <c r="AN135" s="77">
        <v>44632</v>
      </c>
      <c r="AO135" s="74">
        <v>537</v>
      </c>
      <c r="AP135" s="21" t="s">
        <v>1479</v>
      </c>
      <c r="AQ135" s="92" t="str">
        <f t="shared" si="32"/>
        <v>56 Westlands, Saint Senan's</v>
      </c>
      <c r="AR135" s="93" t="str">
        <f t="shared" si="33"/>
        <v>Wexford</v>
      </c>
      <c r="AS135" s="93" t="s">
        <v>1376</v>
      </c>
      <c r="AT135" s="93">
        <v>5</v>
      </c>
      <c r="AU135" s="93">
        <v>1</v>
      </c>
      <c r="AV135" s="94">
        <v>20</v>
      </c>
      <c r="AW135" s="33">
        <f t="shared" si="34"/>
        <v>50</v>
      </c>
      <c r="AX135" s="94">
        <f t="shared" si="35"/>
        <v>30</v>
      </c>
    </row>
    <row r="136" spans="1:50" x14ac:dyDescent="0.2">
      <c r="A136" s="74" t="e">
        <v>#N/A</v>
      </c>
      <c r="B136" s="75" t="s">
        <v>715</v>
      </c>
      <c r="C136" s="76" t="s">
        <v>611</v>
      </c>
      <c r="D136" s="74">
        <v>0</v>
      </c>
      <c r="E136" s="74" t="s">
        <v>610</v>
      </c>
      <c r="F136" s="21" t="s">
        <v>1466</v>
      </c>
      <c r="G136" s="74" t="s">
        <v>611</v>
      </c>
      <c r="H136" s="74" t="s">
        <v>612</v>
      </c>
      <c r="I136" s="74" t="s">
        <v>613</v>
      </c>
      <c r="J136" s="21" t="str">
        <f>VLOOKUP(E136, 'RHA A to F by CCA'!A:B, 2,0)</f>
        <v>Area C</v>
      </c>
      <c r="K136" s="74" t="s">
        <v>123</v>
      </c>
      <c r="L136" s="74" t="s">
        <v>614</v>
      </c>
      <c r="M136" s="74">
        <f t="shared" si="24"/>
        <v>2</v>
      </c>
      <c r="N136" s="74">
        <f t="shared" si="24"/>
        <v>1</v>
      </c>
      <c r="O136" s="33">
        <f t="shared" si="25"/>
        <v>50</v>
      </c>
      <c r="P136" s="74">
        <v>0</v>
      </c>
      <c r="Q136" s="74">
        <v>0</v>
      </c>
      <c r="R136" s="33" t="e">
        <f t="shared" si="26"/>
        <v>#DIV/0!</v>
      </c>
      <c r="S136" s="74">
        <v>0</v>
      </c>
      <c r="T136" s="74">
        <v>0</v>
      </c>
      <c r="U136" s="33" t="e">
        <f t="shared" si="27"/>
        <v>#DIV/0!</v>
      </c>
      <c r="V136" s="74">
        <v>0</v>
      </c>
      <c r="W136" s="74">
        <v>0</v>
      </c>
      <c r="X136" s="33" t="e">
        <f t="shared" si="28"/>
        <v>#DIV/0!</v>
      </c>
      <c r="Y136" s="74">
        <v>1</v>
      </c>
      <c r="Z136" s="74">
        <v>1</v>
      </c>
      <c r="AA136" s="33">
        <f t="shared" si="29"/>
        <v>100</v>
      </c>
      <c r="AB136" s="74">
        <v>1</v>
      </c>
      <c r="AC136" s="74">
        <v>0</v>
      </c>
      <c r="AD136" s="33">
        <f t="shared" si="30"/>
        <v>0</v>
      </c>
      <c r="AE136" s="74">
        <v>0</v>
      </c>
      <c r="AF136" s="74">
        <v>0</v>
      </c>
      <c r="AG136" s="33" t="e">
        <f t="shared" si="31"/>
        <v>#DIV/0!</v>
      </c>
      <c r="AH136" s="74">
        <v>0</v>
      </c>
      <c r="AI136" s="74">
        <v>0</v>
      </c>
      <c r="AJ136" s="74" t="s">
        <v>126</v>
      </c>
      <c r="AK136" s="74" t="s">
        <v>157</v>
      </c>
      <c r="AL136" s="74">
        <v>8</v>
      </c>
      <c r="AM136" s="77">
        <v>44631.390011574076</v>
      </c>
      <c r="AN136" s="77">
        <v>44631</v>
      </c>
      <c r="AO136" s="74">
        <v>511</v>
      </c>
      <c r="AP136" s="21" t="s">
        <v>1479</v>
      </c>
      <c r="AQ136" s="92" t="str">
        <f t="shared" si="32"/>
        <v>Courtview/Mountgomery, Carlow</v>
      </c>
      <c r="AR136" s="93" t="str">
        <f t="shared" si="33"/>
        <v>Carlow</v>
      </c>
      <c r="AS136" s="93" t="s">
        <v>78</v>
      </c>
      <c r="AT136" s="93" t="s">
        <v>78</v>
      </c>
      <c r="AU136" s="93" t="s">
        <v>78</v>
      </c>
      <c r="AV136" s="93" t="s">
        <v>78</v>
      </c>
      <c r="AW136" s="33">
        <f t="shared" si="34"/>
        <v>50</v>
      </c>
      <c r="AX136" s="94" t="s">
        <v>78</v>
      </c>
    </row>
    <row r="137" spans="1:50" x14ac:dyDescent="0.2">
      <c r="A137" s="74" t="s">
        <v>681</v>
      </c>
      <c r="B137" s="75" t="s">
        <v>716</v>
      </c>
      <c r="C137" s="76" t="s">
        <v>683</v>
      </c>
      <c r="D137" s="74" t="s">
        <v>684</v>
      </c>
      <c r="E137" s="74" t="s">
        <v>610</v>
      </c>
      <c r="F137" s="21" t="s">
        <v>1466</v>
      </c>
      <c r="G137" s="74" t="s">
        <v>611</v>
      </c>
      <c r="H137" s="74" t="s">
        <v>612</v>
      </c>
      <c r="I137" s="74" t="s">
        <v>613</v>
      </c>
      <c r="J137" s="21" t="str">
        <f>VLOOKUP(E137, 'RHA A to F by CCA'!A:B, 2,0)</f>
        <v>Area C</v>
      </c>
      <c r="K137" s="74" t="s">
        <v>123</v>
      </c>
      <c r="L137" s="74" t="s">
        <v>614</v>
      </c>
      <c r="M137" s="74">
        <f t="shared" si="24"/>
        <v>33</v>
      </c>
      <c r="N137" s="74">
        <f t="shared" si="24"/>
        <v>16</v>
      </c>
      <c r="O137" s="33">
        <f t="shared" si="25"/>
        <v>48.484848484848484</v>
      </c>
      <c r="P137" s="74">
        <v>4</v>
      </c>
      <c r="Q137" s="74">
        <v>0</v>
      </c>
      <c r="R137" s="33">
        <f t="shared" si="26"/>
        <v>0</v>
      </c>
      <c r="S137" s="74">
        <v>3</v>
      </c>
      <c r="T137" s="74">
        <v>0</v>
      </c>
      <c r="U137" s="33">
        <f t="shared" si="27"/>
        <v>0</v>
      </c>
      <c r="V137" s="74">
        <v>3</v>
      </c>
      <c r="W137" s="74">
        <v>1</v>
      </c>
      <c r="X137" s="33">
        <f t="shared" si="28"/>
        <v>33.333333333333329</v>
      </c>
      <c r="Y137" s="74">
        <v>13</v>
      </c>
      <c r="Z137" s="74">
        <v>8</v>
      </c>
      <c r="AA137" s="33">
        <f t="shared" si="29"/>
        <v>61.53846153846154</v>
      </c>
      <c r="AB137" s="74">
        <v>3</v>
      </c>
      <c r="AC137" s="74">
        <v>3</v>
      </c>
      <c r="AD137" s="33">
        <f t="shared" si="30"/>
        <v>100</v>
      </c>
      <c r="AE137" s="74">
        <v>7</v>
      </c>
      <c r="AF137" s="74">
        <v>4</v>
      </c>
      <c r="AG137" s="33">
        <f t="shared" si="31"/>
        <v>57.142857142857139</v>
      </c>
      <c r="AH137" s="74">
        <v>0</v>
      </c>
      <c r="AI137" s="74" t="s">
        <v>135</v>
      </c>
      <c r="AJ137" s="74" t="s">
        <v>126</v>
      </c>
      <c r="AK137" s="74" t="s">
        <v>127</v>
      </c>
      <c r="AL137" s="74" t="s">
        <v>435</v>
      </c>
      <c r="AM137" s="77">
        <v>44542.71056712963</v>
      </c>
      <c r="AN137" s="77" t="s">
        <v>278</v>
      </c>
      <c r="AO137" s="74">
        <v>153</v>
      </c>
      <c r="AP137" s="21" t="s">
        <v>717</v>
      </c>
      <c r="AQ137" s="92" t="str">
        <f t="shared" si="32"/>
        <v>District Hospital Carlow, Athy Road</v>
      </c>
      <c r="AR137" s="93" t="str">
        <f t="shared" si="33"/>
        <v>Carlow</v>
      </c>
      <c r="AS137" s="93" t="s">
        <v>1376</v>
      </c>
      <c r="AT137" s="93">
        <v>17</v>
      </c>
      <c r="AU137" s="93">
        <v>13</v>
      </c>
      <c r="AV137" s="94">
        <v>76.470588235294116</v>
      </c>
      <c r="AW137" s="33">
        <f t="shared" si="34"/>
        <v>48.484848484848484</v>
      </c>
      <c r="AX137" s="94">
        <f t="shared" si="35"/>
        <v>-27.985739750445632</v>
      </c>
    </row>
    <row r="138" spans="1:50" x14ac:dyDescent="0.2">
      <c r="A138" s="74" t="s">
        <v>718</v>
      </c>
      <c r="B138" s="75" t="s">
        <v>719</v>
      </c>
      <c r="C138" s="76" t="s">
        <v>720</v>
      </c>
      <c r="D138" s="74" t="s">
        <v>721</v>
      </c>
      <c r="E138" s="74" t="s">
        <v>619</v>
      </c>
      <c r="F138" s="21" t="s">
        <v>620</v>
      </c>
      <c r="G138" s="74" t="s">
        <v>620</v>
      </c>
      <c r="H138" s="74" t="s">
        <v>612</v>
      </c>
      <c r="I138" s="74" t="s">
        <v>613</v>
      </c>
      <c r="J138" s="21" t="str">
        <f>VLOOKUP(E138, 'RHA A to F by CCA'!A:B, 2,0)</f>
        <v>Area C</v>
      </c>
      <c r="K138" s="74" t="s">
        <v>123</v>
      </c>
      <c r="L138" s="74" t="s">
        <v>614</v>
      </c>
      <c r="M138" s="74">
        <f t="shared" si="24"/>
        <v>33</v>
      </c>
      <c r="N138" s="74">
        <f t="shared" si="24"/>
        <v>16</v>
      </c>
      <c r="O138" s="33">
        <f t="shared" si="25"/>
        <v>48.484848484848484</v>
      </c>
      <c r="P138" s="74">
        <v>0</v>
      </c>
      <c r="Q138" s="74">
        <v>0</v>
      </c>
      <c r="R138" s="33" t="e">
        <f t="shared" si="26"/>
        <v>#DIV/0!</v>
      </c>
      <c r="S138" s="74">
        <v>0</v>
      </c>
      <c r="T138" s="74">
        <v>0</v>
      </c>
      <c r="U138" s="33" t="e">
        <f t="shared" si="27"/>
        <v>#DIV/0!</v>
      </c>
      <c r="V138" s="74">
        <v>13</v>
      </c>
      <c r="W138" s="74">
        <v>2</v>
      </c>
      <c r="X138" s="33">
        <f t="shared" si="28"/>
        <v>15.384615384615385</v>
      </c>
      <c r="Y138" s="74">
        <v>15</v>
      </c>
      <c r="Z138" s="74">
        <v>9</v>
      </c>
      <c r="AA138" s="33">
        <f t="shared" si="29"/>
        <v>60</v>
      </c>
      <c r="AB138" s="74">
        <v>5</v>
      </c>
      <c r="AC138" s="74">
        <v>5</v>
      </c>
      <c r="AD138" s="33">
        <f t="shared" si="30"/>
        <v>100</v>
      </c>
      <c r="AE138" s="74">
        <v>0</v>
      </c>
      <c r="AF138" s="74">
        <v>0</v>
      </c>
      <c r="AG138" s="33" t="e">
        <f t="shared" si="31"/>
        <v>#DIV/0!</v>
      </c>
      <c r="AH138" s="74">
        <v>0</v>
      </c>
      <c r="AI138" s="74" t="s">
        <v>135</v>
      </c>
      <c r="AJ138" s="74" t="s">
        <v>126</v>
      </c>
      <c r="AK138" s="74" t="s">
        <v>162</v>
      </c>
      <c r="AL138" s="74" t="s">
        <v>435</v>
      </c>
      <c r="AM138" s="77">
        <v>44543.712638888886</v>
      </c>
      <c r="AN138" s="77" t="s">
        <v>722</v>
      </c>
      <c r="AO138" s="74">
        <v>223</v>
      </c>
      <c r="AP138" s="21" t="s">
        <v>717</v>
      </c>
      <c r="AQ138" s="92" t="str">
        <f t="shared" si="32"/>
        <v>Renua, Cashel, Co. Tipperary</v>
      </c>
      <c r="AR138" s="93" t="str">
        <f t="shared" si="33"/>
        <v>Tipperary South</v>
      </c>
      <c r="AS138" s="93" t="s">
        <v>1376</v>
      </c>
      <c r="AT138" s="93">
        <v>22</v>
      </c>
      <c r="AU138" s="93">
        <v>19</v>
      </c>
      <c r="AV138" s="94">
        <v>86.36363636363636</v>
      </c>
      <c r="AW138" s="33">
        <f t="shared" si="34"/>
        <v>48.484848484848484</v>
      </c>
      <c r="AX138" s="94">
        <f t="shared" si="35"/>
        <v>-37.878787878787875</v>
      </c>
    </row>
    <row r="139" spans="1:50" x14ac:dyDescent="0.2">
      <c r="A139" s="74" t="s">
        <v>630</v>
      </c>
      <c r="B139" s="75" t="s">
        <v>723</v>
      </c>
      <c r="C139" s="76" t="s">
        <v>724</v>
      </c>
      <c r="D139" s="74" t="s">
        <v>633</v>
      </c>
      <c r="E139" s="74" t="s">
        <v>624</v>
      </c>
      <c r="F139" s="21" t="s">
        <v>625</v>
      </c>
      <c r="G139" s="74" t="s">
        <v>625</v>
      </c>
      <c r="H139" s="74" t="s">
        <v>612</v>
      </c>
      <c r="I139" s="74" t="s">
        <v>613</v>
      </c>
      <c r="J139" s="21" t="str">
        <f>VLOOKUP(E139, 'RHA A to F by CCA'!A:B, 2,0)</f>
        <v>Area C</v>
      </c>
      <c r="K139" s="74" t="s">
        <v>123</v>
      </c>
      <c r="L139" s="74" t="s">
        <v>614</v>
      </c>
      <c r="M139" s="74">
        <f t="shared" si="24"/>
        <v>33</v>
      </c>
      <c r="N139" s="74">
        <f t="shared" si="24"/>
        <v>15</v>
      </c>
      <c r="O139" s="33">
        <f t="shared" si="25"/>
        <v>45.454545454545453</v>
      </c>
      <c r="P139" s="74">
        <v>1</v>
      </c>
      <c r="Q139" s="74">
        <v>1</v>
      </c>
      <c r="R139" s="33">
        <f t="shared" si="26"/>
        <v>100</v>
      </c>
      <c r="S139" s="74">
        <v>2</v>
      </c>
      <c r="T139" s="74">
        <v>0</v>
      </c>
      <c r="U139" s="33">
        <f t="shared" si="27"/>
        <v>0</v>
      </c>
      <c r="V139" s="74">
        <v>3</v>
      </c>
      <c r="W139" s="74">
        <v>1</v>
      </c>
      <c r="X139" s="33">
        <f t="shared" si="28"/>
        <v>33.333333333333329</v>
      </c>
      <c r="Y139" s="74">
        <v>17</v>
      </c>
      <c r="Z139" s="74">
        <v>8</v>
      </c>
      <c r="AA139" s="33">
        <f t="shared" si="29"/>
        <v>47.058823529411761</v>
      </c>
      <c r="AB139" s="74">
        <v>5</v>
      </c>
      <c r="AC139" s="74">
        <v>3</v>
      </c>
      <c r="AD139" s="33">
        <f t="shared" si="30"/>
        <v>60</v>
      </c>
      <c r="AE139" s="74">
        <v>5</v>
      </c>
      <c r="AF139" s="74">
        <v>2</v>
      </c>
      <c r="AG139" s="33">
        <f t="shared" si="31"/>
        <v>40</v>
      </c>
      <c r="AH139" s="74">
        <v>0</v>
      </c>
      <c r="AI139" s="74" t="s">
        <v>135</v>
      </c>
      <c r="AJ139" s="74" t="s">
        <v>126</v>
      </c>
      <c r="AK139" s="74" t="s">
        <v>157</v>
      </c>
      <c r="AL139" s="74" t="s">
        <v>435</v>
      </c>
      <c r="AM139" s="77">
        <v>44545.590150462966</v>
      </c>
      <c r="AN139" s="77" t="s">
        <v>251</v>
      </c>
      <c r="AO139" s="74">
        <v>238</v>
      </c>
      <c r="AP139" s="21" t="s">
        <v>717</v>
      </c>
      <c r="AQ139" s="92" t="str">
        <f t="shared" si="32"/>
        <v>Farnogue, Selskar</v>
      </c>
      <c r="AR139" s="93" t="str">
        <f t="shared" si="33"/>
        <v>Wexford</v>
      </c>
      <c r="AS139" s="93" t="s">
        <v>1376</v>
      </c>
      <c r="AT139" s="93">
        <v>33</v>
      </c>
      <c r="AU139" s="93">
        <v>33</v>
      </c>
      <c r="AV139" s="94">
        <v>100</v>
      </c>
      <c r="AW139" s="33">
        <f t="shared" si="34"/>
        <v>45.454545454545453</v>
      </c>
      <c r="AX139" s="94">
        <f t="shared" si="35"/>
        <v>-54.545454545454547</v>
      </c>
    </row>
    <row r="140" spans="1:50" x14ac:dyDescent="0.2">
      <c r="A140" s="74" t="s">
        <v>725</v>
      </c>
      <c r="B140" s="75" t="s">
        <v>726</v>
      </c>
      <c r="C140" s="76" t="s">
        <v>727</v>
      </c>
      <c r="D140" s="74" t="s">
        <v>728</v>
      </c>
      <c r="E140" s="74" t="s">
        <v>624</v>
      </c>
      <c r="F140" s="21" t="s">
        <v>625</v>
      </c>
      <c r="G140" s="74" t="s">
        <v>625</v>
      </c>
      <c r="H140" s="74" t="s">
        <v>612</v>
      </c>
      <c r="I140" s="74" t="s">
        <v>613</v>
      </c>
      <c r="J140" s="21" t="str">
        <f>VLOOKUP(E140, 'RHA A to F by CCA'!A:B, 2,0)</f>
        <v>Area C</v>
      </c>
      <c r="K140" s="74" t="s">
        <v>123</v>
      </c>
      <c r="L140" s="74" t="s">
        <v>614</v>
      </c>
      <c r="M140" s="74">
        <f t="shared" si="24"/>
        <v>9</v>
      </c>
      <c r="N140" s="74">
        <f t="shared" si="24"/>
        <v>4</v>
      </c>
      <c r="O140" s="33">
        <f t="shared" si="25"/>
        <v>44.444444444444443</v>
      </c>
      <c r="P140" s="74">
        <v>0</v>
      </c>
      <c r="Q140" s="74">
        <v>0</v>
      </c>
      <c r="R140" s="33" t="e">
        <f t="shared" si="26"/>
        <v>#DIV/0!</v>
      </c>
      <c r="S140" s="74">
        <v>0</v>
      </c>
      <c r="T140" s="74">
        <v>0</v>
      </c>
      <c r="U140" s="33" t="e">
        <f t="shared" si="27"/>
        <v>#DIV/0!</v>
      </c>
      <c r="V140" s="74">
        <v>0</v>
      </c>
      <c r="W140" s="74">
        <v>0</v>
      </c>
      <c r="X140" s="33" t="e">
        <f t="shared" si="28"/>
        <v>#DIV/0!</v>
      </c>
      <c r="Y140" s="74">
        <v>4</v>
      </c>
      <c r="Z140" s="74">
        <v>0</v>
      </c>
      <c r="AA140" s="33">
        <f t="shared" si="29"/>
        <v>0</v>
      </c>
      <c r="AB140" s="74">
        <v>5</v>
      </c>
      <c r="AC140" s="74">
        <v>4</v>
      </c>
      <c r="AD140" s="33">
        <f t="shared" si="30"/>
        <v>80</v>
      </c>
      <c r="AE140" s="74">
        <v>0</v>
      </c>
      <c r="AF140" s="74">
        <v>0</v>
      </c>
      <c r="AG140" s="33" t="e">
        <f t="shared" si="31"/>
        <v>#DIV/0!</v>
      </c>
      <c r="AH140" s="74">
        <v>0</v>
      </c>
      <c r="AI140" s="74" t="s">
        <v>135</v>
      </c>
      <c r="AJ140" s="74" t="s">
        <v>126</v>
      </c>
      <c r="AK140" s="74" t="s">
        <v>162</v>
      </c>
      <c r="AL140" s="74">
        <v>3</v>
      </c>
      <c r="AM140" s="77">
        <v>44543.066574074073</v>
      </c>
      <c r="AN140" s="77" t="s">
        <v>171</v>
      </c>
      <c r="AO140" s="74">
        <v>166</v>
      </c>
      <c r="AP140" s="21" t="s">
        <v>1478</v>
      </c>
      <c r="AQ140" s="92" t="str">
        <f t="shared" si="32"/>
        <v>Birchwood, Ballybogan Lower</v>
      </c>
      <c r="AR140" s="93" t="str">
        <f t="shared" si="33"/>
        <v>Wexford</v>
      </c>
      <c r="AS140" s="93" t="s">
        <v>1376</v>
      </c>
      <c r="AT140" s="93">
        <v>10</v>
      </c>
      <c r="AU140" s="93">
        <v>9</v>
      </c>
      <c r="AV140" s="94">
        <v>90</v>
      </c>
      <c r="AW140" s="33">
        <f t="shared" si="34"/>
        <v>44.444444444444443</v>
      </c>
      <c r="AX140" s="94">
        <f t="shared" si="35"/>
        <v>-45.555555555555557</v>
      </c>
    </row>
    <row r="141" spans="1:50" x14ac:dyDescent="0.2">
      <c r="A141" s="74" t="s">
        <v>729</v>
      </c>
      <c r="B141" s="75" t="s">
        <v>730</v>
      </c>
      <c r="C141" s="76" t="s">
        <v>713</v>
      </c>
      <c r="D141" s="74" t="s">
        <v>731</v>
      </c>
      <c r="E141" s="74" t="s">
        <v>624</v>
      </c>
      <c r="F141" s="21" t="s">
        <v>625</v>
      </c>
      <c r="G141" s="74" t="s">
        <v>625</v>
      </c>
      <c r="H141" s="74" t="s">
        <v>612</v>
      </c>
      <c r="I141" s="74" t="s">
        <v>613</v>
      </c>
      <c r="J141" s="21" t="str">
        <f>VLOOKUP(E141, 'RHA A to F by CCA'!A:B, 2,0)</f>
        <v>Area C</v>
      </c>
      <c r="K141" s="74" t="s">
        <v>123</v>
      </c>
      <c r="L141" s="74" t="s">
        <v>614</v>
      </c>
      <c r="M141" s="74">
        <f t="shared" si="24"/>
        <v>14</v>
      </c>
      <c r="N141" s="74">
        <f t="shared" si="24"/>
        <v>6</v>
      </c>
      <c r="O141" s="33">
        <f t="shared" si="25"/>
        <v>42.857142857142854</v>
      </c>
      <c r="P141" s="74">
        <v>0</v>
      </c>
      <c r="Q141" s="74">
        <v>0</v>
      </c>
      <c r="R141" s="33" t="e">
        <f t="shared" si="26"/>
        <v>#DIV/0!</v>
      </c>
      <c r="S141" s="74">
        <v>0</v>
      </c>
      <c r="T141" s="74">
        <v>0</v>
      </c>
      <c r="U141" s="33" t="e">
        <f t="shared" si="27"/>
        <v>#DIV/0!</v>
      </c>
      <c r="V141" s="74">
        <v>0</v>
      </c>
      <c r="W141" s="74">
        <v>0</v>
      </c>
      <c r="X141" s="33" t="e">
        <f t="shared" si="28"/>
        <v>#DIV/0!</v>
      </c>
      <c r="Y141" s="74">
        <v>11</v>
      </c>
      <c r="Z141" s="74">
        <v>6</v>
      </c>
      <c r="AA141" s="33">
        <f t="shared" si="29"/>
        <v>54.54545454545454</v>
      </c>
      <c r="AB141" s="74">
        <v>3</v>
      </c>
      <c r="AC141" s="74">
        <v>0</v>
      </c>
      <c r="AD141" s="33">
        <f t="shared" si="30"/>
        <v>0</v>
      </c>
      <c r="AE141" s="74">
        <v>0</v>
      </c>
      <c r="AF141" s="74">
        <v>0</v>
      </c>
      <c r="AG141" s="33" t="e">
        <f t="shared" si="31"/>
        <v>#DIV/0!</v>
      </c>
      <c r="AH141" s="74">
        <v>0</v>
      </c>
      <c r="AI141" s="74">
        <v>0</v>
      </c>
      <c r="AJ141" s="74" t="s">
        <v>126</v>
      </c>
      <c r="AK141" s="74" t="s">
        <v>157</v>
      </c>
      <c r="AL141" s="74">
        <v>8</v>
      </c>
      <c r="AM141" s="77">
        <v>44632.51971064815</v>
      </c>
      <c r="AN141" s="77">
        <v>44632</v>
      </c>
      <c r="AO141" s="74">
        <v>538</v>
      </c>
      <c r="AP141" s="21" t="s">
        <v>1479</v>
      </c>
      <c r="AQ141" s="92" t="str">
        <f t="shared" si="32"/>
        <v>58 Westlands, Saint Senan's</v>
      </c>
      <c r="AR141" s="93" t="str">
        <f t="shared" si="33"/>
        <v>Wexford</v>
      </c>
      <c r="AS141" s="93" t="s">
        <v>1376</v>
      </c>
      <c r="AT141" s="93">
        <v>9</v>
      </c>
      <c r="AU141" s="93">
        <v>3</v>
      </c>
      <c r="AV141" s="94">
        <v>33.333333333333329</v>
      </c>
      <c r="AW141" s="33">
        <f t="shared" si="34"/>
        <v>42.857142857142854</v>
      </c>
      <c r="AX141" s="94">
        <f t="shared" si="35"/>
        <v>9.5238095238095255</v>
      </c>
    </row>
    <row r="142" spans="1:50" x14ac:dyDescent="0.2">
      <c r="A142" s="74" t="s">
        <v>732</v>
      </c>
      <c r="B142" s="75" t="s">
        <v>733</v>
      </c>
      <c r="C142" s="76" t="s">
        <v>734</v>
      </c>
      <c r="D142" s="74" t="s">
        <v>735</v>
      </c>
      <c r="E142" s="74" t="s">
        <v>610</v>
      </c>
      <c r="F142" s="21" t="s">
        <v>1466</v>
      </c>
      <c r="G142" s="74" t="s">
        <v>639</v>
      </c>
      <c r="H142" s="74" t="s">
        <v>612</v>
      </c>
      <c r="I142" s="74" t="s">
        <v>613</v>
      </c>
      <c r="J142" s="21" t="str">
        <f>VLOOKUP(E142, 'RHA A to F by CCA'!A:B, 2,0)</f>
        <v>Area C</v>
      </c>
      <c r="K142" s="74" t="s">
        <v>123</v>
      </c>
      <c r="L142" s="74" t="s">
        <v>614</v>
      </c>
      <c r="M142" s="74">
        <f t="shared" si="24"/>
        <v>25</v>
      </c>
      <c r="N142" s="74">
        <f t="shared" si="24"/>
        <v>10</v>
      </c>
      <c r="O142" s="33">
        <f t="shared" si="25"/>
        <v>40</v>
      </c>
      <c r="P142" s="74">
        <v>1</v>
      </c>
      <c r="Q142" s="74">
        <v>0</v>
      </c>
      <c r="R142" s="33">
        <f t="shared" si="26"/>
        <v>0</v>
      </c>
      <c r="S142" s="74">
        <v>0</v>
      </c>
      <c r="T142" s="74">
        <v>0</v>
      </c>
      <c r="U142" s="33" t="e">
        <f t="shared" si="27"/>
        <v>#DIV/0!</v>
      </c>
      <c r="V142" s="74">
        <v>2</v>
      </c>
      <c r="W142" s="74">
        <v>1</v>
      </c>
      <c r="X142" s="33">
        <f t="shared" si="28"/>
        <v>50</v>
      </c>
      <c r="Y142" s="74">
        <v>12</v>
      </c>
      <c r="Z142" s="74">
        <v>5</v>
      </c>
      <c r="AA142" s="33">
        <f t="shared" si="29"/>
        <v>41.666666666666671</v>
      </c>
      <c r="AB142" s="74">
        <v>4</v>
      </c>
      <c r="AC142" s="74">
        <v>0</v>
      </c>
      <c r="AD142" s="33">
        <f t="shared" si="30"/>
        <v>0</v>
      </c>
      <c r="AE142" s="74">
        <v>6</v>
      </c>
      <c r="AF142" s="74">
        <v>4</v>
      </c>
      <c r="AG142" s="33">
        <f t="shared" si="31"/>
        <v>66.666666666666657</v>
      </c>
      <c r="AH142" s="74">
        <v>0</v>
      </c>
      <c r="AI142" s="74">
        <v>0</v>
      </c>
      <c r="AJ142" s="74" t="s">
        <v>126</v>
      </c>
      <c r="AK142" s="74" t="s">
        <v>157</v>
      </c>
      <c r="AL142" s="74">
        <v>20</v>
      </c>
      <c r="AM142" s="77">
        <v>44631.337245370371</v>
      </c>
      <c r="AN142" s="77">
        <v>44631</v>
      </c>
      <c r="AO142" s="74">
        <v>501</v>
      </c>
      <c r="AP142" s="21" t="s">
        <v>1479</v>
      </c>
      <c r="AQ142" s="92" t="str">
        <f t="shared" si="32"/>
        <v>Saint Canice’s Hospital, Saint Gabriel’s Ward,</v>
      </c>
      <c r="AR142" s="93" t="str">
        <f t="shared" si="33"/>
        <v>Kilkenny</v>
      </c>
      <c r="AS142" s="93" t="s">
        <v>1376</v>
      </c>
      <c r="AT142" s="93">
        <v>21</v>
      </c>
      <c r="AU142" s="93">
        <v>11</v>
      </c>
      <c r="AV142" s="94">
        <v>52.380952380952387</v>
      </c>
      <c r="AW142" s="33">
        <f t="shared" si="34"/>
        <v>40</v>
      </c>
      <c r="AX142" s="94">
        <f t="shared" si="35"/>
        <v>-12.380952380952387</v>
      </c>
    </row>
    <row r="143" spans="1:50" x14ac:dyDescent="0.2">
      <c r="A143" s="74" t="s">
        <v>736</v>
      </c>
      <c r="B143" s="75" t="s">
        <v>737</v>
      </c>
      <c r="C143" s="76" t="s">
        <v>738</v>
      </c>
      <c r="D143" s="74" t="s">
        <v>739</v>
      </c>
      <c r="E143" s="74" t="s">
        <v>619</v>
      </c>
      <c r="F143" s="21" t="s">
        <v>620</v>
      </c>
      <c r="G143" s="74" t="s">
        <v>620</v>
      </c>
      <c r="H143" s="74" t="s">
        <v>612</v>
      </c>
      <c r="I143" s="74" t="s">
        <v>613</v>
      </c>
      <c r="J143" s="21" t="str">
        <f>VLOOKUP(E143, 'RHA A to F by CCA'!A:B, 2,0)</f>
        <v>Area C</v>
      </c>
      <c r="K143" s="74" t="s">
        <v>123</v>
      </c>
      <c r="L143" s="74" t="s">
        <v>614</v>
      </c>
      <c r="M143" s="74">
        <f t="shared" si="24"/>
        <v>54</v>
      </c>
      <c r="N143" s="74">
        <f t="shared" si="24"/>
        <v>20</v>
      </c>
      <c r="O143" s="33">
        <f t="shared" si="25"/>
        <v>37.037037037037038</v>
      </c>
      <c r="P143" s="74">
        <v>1</v>
      </c>
      <c r="Q143" s="74">
        <v>1</v>
      </c>
      <c r="R143" s="33">
        <f t="shared" si="26"/>
        <v>100</v>
      </c>
      <c r="S143" s="74">
        <v>0</v>
      </c>
      <c r="T143" s="74">
        <v>0</v>
      </c>
      <c r="U143" s="33" t="e">
        <f t="shared" si="27"/>
        <v>#DIV/0!</v>
      </c>
      <c r="V143" s="74">
        <v>0</v>
      </c>
      <c r="W143" s="74">
        <v>0</v>
      </c>
      <c r="X143" s="33" t="e">
        <f t="shared" si="28"/>
        <v>#DIV/0!</v>
      </c>
      <c r="Y143" s="74">
        <v>18</v>
      </c>
      <c r="Z143" s="74">
        <v>6</v>
      </c>
      <c r="AA143" s="33">
        <f t="shared" si="29"/>
        <v>33.333333333333329</v>
      </c>
      <c r="AB143" s="74">
        <v>35</v>
      </c>
      <c r="AC143" s="74">
        <v>13</v>
      </c>
      <c r="AD143" s="33">
        <f t="shared" si="30"/>
        <v>37.142857142857146</v>
      </c>
      <c r="AE143" s="74">
        <v>0</v>
      </c>
      <c r="AF143" s="74">
        <v>0</v>
      </c>
      <c r="AG143" s="33" t="e">
        <f t="shared" si="31"/>
        <v>#DIV/0!</v>
      </c>
      <c r="AH143" s="74">
        <v>0</v>
      </c>
      <c r="AI143" s="74" t="s">
        <v>135</v>
      </c>
      <c r="AJ143" s="74" t="s">
        <v>126</v>
      </c>
      <c r="AK143" s="74" t="s">
        <v>162</v>
      </c>
      <c r="AL143" s="74">
        <v>12</v>
      </c>
      <c r="AM143" s="77">
        <v>44543.710266203707</v>
      </c>
      <c r="AN143" s="77" t="s">
        <v>722</v>
      </c>
      <c r="AO143" s="74">
        <v>222</v>
      </c>
      <c r="AP143" s="21" t="s">
        <v>717</v>
      </c>
      <c r="AQ143" s="92" t="str">
        <f t="shared" si="32"/>
        <v>Damien House, Clonmel</v>
      </c>
      <c r="AR143" s="93" t="str">
        <f t="shared" si="33"/>
        <v>Tipperary South</v>
      </c>
      <c r="AS143" s="93" t="s">
        <v>78</v>
      </c>
      <c r="AT143" s="93" t="s">
        <v>78</v>
      </c>
      <c r="AU143" s="93" t="s">
        <v>78</v>
      </c>
      <c r="AV143" s="93" t="s">
        <v>78</v>
      </c>
      <c r="AW143" s="33">
        <f t="shared" si="34"/>
        <v>37.037037037037038</v>
      </c>
      <c r="AX143" s="94" t="s">
        <v>78</v>
      </c>
    </row>
    <row r="144" spans="1:50" x14ac:dyDescent="0.2">
      <c r="A144" s="74" t="s">
        <v>740</v>
      </c>
      <c r="B144" s="75" t="s">
        <v>741</v>
      </c>
      <c r="C144" s="76" t="s">
        <v>742</v>
      </c>
      <c r="D144" s="74" t="s">
        <v>743</v>
      </c>
      <c r="E144" s="74" t="s">
        <v>624</v>
      </c>
      <c r="F144" s="21" t="s">
        <v>625</v>
      </c>
      <c r="G144" s="74" t="s">
        <v>625</v>
      </c>
      <c r="H144" s="74" t="s">
        <v>612</v>
      </c>
      <c r="I144" s="74" t="s">
        <v>613</v>
      </c>
      <c r="J144" s="21" t="str">
        <f>VLOOKUP(E144, 'RHA A to F by CCA'!A:B, 2,0)</f>
        <v>Area C</v>
      </c>
      <c r="K144" s="74" t="s">
        <v>123</v>
      </c>
      <c r="L144" s="74" t="s">
        <v>614</v>
      </c>
      <c r="M144" s="74">
        <f t="shared" si="24"/>
        <v>19</v>
      </c>
      <c r="N144" s="74">
        <f t="shared" si="24"/>
        <v>7</v>
      </c>
      <c r="O144" s="33">
        <f t="shared" si="25"/>
        <v>36.84210526315789</v>
      </c>
      <c r="P144" s="74">
        <v>0</v>
      </c>
      <c r="Q144" s="74">
        <v>0</v>
      </c>
      <c r="R144" s="33" t="e">
        <f t="shared" si="26"/>
        <v>#DIV/0!</v>
      </c>
      <c r="S144" s="74">
        <v>0</v>
      </c>
      <c r="T144" s="74">
        <v>0</v>
      </c>
      <c r="U144" s="33" t="e">
        <f t="shared" si="27"/>
        <v>#DIV/0!</v>
      </c>
      <c r="V144" s="74">
        <v>0</v>
      </c>
      <c r="W144" s="74">
        <v>0</v>
      </c>
      <c r="X144" s="33" t="e">
        <f t="shared" si="28"/>
        <v>#DIV/0!</v>
      </c>
      <c r="Y144" s="74">
        <v>10</v>
      </c>
      <c r="Z144" s="74">
        <v>2</v>
      </c>
      <c r="AA144" s="33">
        <f t="shared" si="29"/>
        <v>20</v>
      </c>
      <c r="AB144" s="74">
        <v>9</v>
      </c>
      <c r="AC144" s="74">
        <v>5</v>
      </c>
      <c r="AD144" s="33">
        <f t="shared" si="30"/>
        <v>55.555555555555557</v>
      </c>
      <c r="AE144" s="74">
        <v>0</v>
      </c>
      <c r="AF144" s="74">
        <v>0</v>
      </c>
      <c r="AG144" s="33" t="e">
        <f t="shared" si="31"/>
        <v>#DIV/0!</v>
      </c>
      <c r="AH144" s="74">
        <v>0</v>
      </c>
      <c r="AI144" s="74" t="s">
        <v>135</v>
      </c>
      <c r="AJ144" s="74" t="s">
        <v>126</v>
      </c>
      <c r="AK144" s="74" t="s">
        <v>157</v>
      </c>
      <c r="AL144" s="74" t="s">
        <v>435</v>
      </c>
      <c r="AM144" s="77">
        <v>44545.595555555556</v>
      </c>
      <c r="AN144" s="77" t="s">
        <v>251</v>
      </c>
      <c r="AO144" s="74">
        <v>239</v>
      </c>
      <c r="AP144" s="21" t="s">
        <v>717</v>
      </c>
      <c r="AQ144" s="92" t="str">
        <f t="shared" si="32"/>
        <v>Millview House, HSE</v>
      </c>
      <c r="AR144" s="93" t="str">
        <f t="shared" si="33"/>
        <v>Wexford</v>
      </c>
      <c r="AS144" s="93" t="s">
        <v>78</v>
      </c>
      <c r="AT144" s="93" t="s">
        <v>78</v>
      </c>
      <c r="AU144" s="93" t="s">
        <v>78</v>
      </c>
      <c r="AV144" s="93" t="s">
        <v>78</v>
      </c>
      <c r="AW144" s="33">
        <f t="shared" si="34"/>
        <v>36.84210526315789</v>
      </c>
      <c r="AX144" s="94" t="s">
        <v>78</v>
      </c>
    </row>
    <row r="145" spans="1:50" x14ac:dyDescent="0.2">
      <c r="A145" s="74" t="s">
        <v>744</v>
      </c>
      <c r="B145" s="75" t="s">
        <v>745</v>
      </c>
      <c r="C145" s="76" t="s">
        <v>702</v>
      </c>
      <c r="D145" s="74" t="s">
        <v>746</v>
      </c>
      <c r="E145" s="74" t="s">
        <v>701</v>
      </c>
      <c r="F145" s="21" t="s">
        <v>702</v>
      </c>
      <c r="G145" s="74" t="s">
        <v>702</v>
      </c>
      <c r="H145" s="74" t="s">
        <v>612</v>
      </c>
      <c r="I145" s="74" t="s">
        <v>613</v>
      </c>
      <c r="J145" s="21" t="str">
        <f>VLOOKUP(E145, 'RHA A to F by CCA'!A:B, 2,0)</f>
        <v>Area C</v>
      </c>
      <c r="K145" s="74" t="s">
        <v>123</v>
      </c>
      <c r="L145" s="74" t="s">
        <v>614</v>
      </c>
      <c r="M145" s="74">
        <f t="shared" si="24"/>
        <v>139</v>
      </c>
      <c r="N145" s="74">
        <f t="shared" si="24"/>
        <v>51</v>
      </c>
      <c r="O145" s="33">
        <f t="shared" si="25"/>
        <v>36.690647482014391</v>
      </c>
      <c r="P145" s="74">
        <v>11</v>
      </c>
      <c r="Q145" s="74">
        <v>0</v>
      </c>
      <c r="R145" s="33">
        <f t="shared" si="26"/>
        <v>0</v>
      </c>
      <c r="S145" s="74">
        <v>23</v>
      </c>
      <c r="T145" s="74">
        <v>5</v>
      </c>
      <c r="U145" s="33">
        <f t="shared" si="27"/>
        <v>21.739130434782609</v>
      </c>
      <c r="V145" s="74">
        <v>28</v>
      </c>
      <c r="W145" s="74">
        <v>6</v>
      </c>
      <c r="X145" s="33">
        <f t="shared" si="28"/>
        <v>21.428571428571427</v>
      </c>
      <c r="Y145" s="74">
        <v>57</v>
      </c>
      <c r="Z145" s="74">
        <v>24</v>
      </c>
      <c r="AA145" s="33">
        <f t="shared" si="29"/>
        <v>42.105263157894733</v>
      </c>
      <c r="AB145" s="74">
        <v>20</v>
      </c>
      <c r="AC145" s="74">
        <v>16</v>
      </c>
      <c r="AD145" s="33">
        <f t="shared" si="30"/>
        <v>80</v>
      </c>
      <c r="AE145" s="74">
        <v>0</v>
      </c>
      <c r="AF145" s="74">
        <v>0</v>
      </c>
      <c r="AG145" s="33" t="e">
        <f t="shared" si="31"/>
        <v>#DIV/0!</v>
      </c>
      <c r="AH145" s="74">
        <v>0</v>
      </c>
      <c r="AI145" s="74" t="s">
        <v>135</v>
      </c>
      <c r="AJ145" s="74" t="s">
        <v>126</v>
      </c>
      <c r="AK145" s="74" t="s">
        <v>157</v>
      </c>
      <c r="AL145" s="74">
        <v>44</v>
      </c>
      <c r="AM145" s="77">
        <v>44543.701574074075</v>
      </c>
      <c r="AN145" s="77" t="s">
        <v>722</v>
      </c>
      <c r="AO145" s="74">
        <v>219</v>
      </c>
      <c r="AP145" s="21" t="s">
        <v>1479</v>
      </c>
      <c r="AQ145" s="92" t="str">
        <f t="shared" si="32"/>
        <v>DOP University Hospital Waterford, Waterford</v>
      </c>
      <c r="AR145" s="93" t="str">
        <f t="shared" si="33"/>
        <v>Waterford</v>
      </c>
      <c r="AS145" s="93" t="s">
        <v>78</v>
      </c>
      <c r="AT145" s="93" t="s">
        <v>78</v>
      </c>
      <c r="AU145" s="93" t="s">
        <v>78</v>
      </c>
      <c r="AV145" s="93" t="s">
        <v>78</v>
      </c>
      <c r="AW145" s="33">
        <f t="shared" si="34"/>
        <v>36.690647482014391</v>
      </c>
      <c r="AX145" s="94" t="s">
        <v>78</v>
      </c>
    </row>
    <row r="146" spans="1:50" x14ac:dyDescent="0.2">
      <c r="A146" s="74" t="s">
        <v>747</v>
      </c>
      <c r="B146" s="75" t="s">
        <v>748</v>
      </c>
      <c r="C146" s="76" t="s">
        <v>749</v>
      </c>
      <c r="D146" s="74" t="s">
        <v>750</v>
      </c>
      <c r="E146" s="74" t="s">
        <v>701</v>
      </c>
      <c r="F146" s="21" t="s">
        <v>702</v>
      </c>
      <c r="G146" s="74" t="s">
        <v>702</v>
      </c>
      <c r="H146" s="74" t="s">
        <v>612</v>
      </c>
      <c r="I146" s="74" t="s">
        <v>613</v>
      </c>
      <c r="J146" s="21" t="str">
        <f>VLOOKUP(E146, 'RHA A to F by CCA'!A:B, 2,0)</f>
        <v>Area C</v>
      </c>
      <c r="K146" s="74" t="s">
        <v>123</v>
      </c>
      <c r="L146" s="74" t="s">
        <v>614</v>
      </c>
      <c r="M146" s="74">
        <f t="shared" si="24"/>
        <v>191</v>
      </c>
      <c r="N146" s="74">
        <f t="shared" si="24"/>
        <v>69</v>
      </c>
      <c r="O146" s="33">
        <f t="shared" si="25"/>
        <v>36.125654450261777</v>
      </c>
      <c r="P146" s="74">
        <v>8</v>
      </c>
      <c r="Q146" s="74">
        <v>1</v>
      </c>
      <c r="R146" s="33">
        <f t="shared" si="26"/>
        <v>12.5</v>
      </c>
      <c r="S146" s="74">
        <v>1</v>
      </c>
      <c r="T146" s="74">
        <v>0</v>
      </c>
      <c r="U146" s="33">
        <f t="shared" si="27"/>
        <v>0</v>
      </c>
      <c r="V146" s="74">
        <v>1</v>
      </c>
      <c r="W146" s="74">
        <v>1</v>
      </c>
      <c r="X146" s="33">
        <f t="shared" si="28"/>
        <v>100</v>
      </c>
      <c r="Y146" s="74">
        <v>52</v>
      </c>
      <c r="Z146" s="74">
        <v>26</v>
      </c>
      <c r="AA146" s="33">
        <f t="shared" si="29"/>
        <v>50</v>
      </c>
      <c r="AB146" s="74">
        <v>45</v>
      </c>
      <c r="AC146" s="74">
        <v>12</v>
      </c>
      <c r="AD146" s="33">
        <f t="shared" si="30"/>
        <v>26.666666666666668</v>
      </c>
      <c r="AE146" s="74">
        <v>84</v>
      </c>
      <c r="AF146" s="74">
        <v>29</v>
      </c>
      <c r="AG146" s="33">
        <f t="shared" si="31"/>
        <v>34.523809523809526</v>
      </c>
      <c r="AH146" s="74">
        <v>0</v>
      </c>
      <c r="AI146" s="74">
        <v>0</v>
      </c>
      <c r="AJ146" s="74" t="s">
        <v>126</v>
      </c>
      <c r="AK146" s="74" t="s">
        <v>127</v>
      </c>
      <c r="AL146" s="74" t="s">
        <v>435</v>
      </c>
      <c r="AM146" s="77">
        <v>44631.410034722219</v>
      </c>
      <c r="AN146" s="77">
        <v>44631</v>
      </c>
      <c r="AO146" s="74">
        <v>513</v>
      </c>
      <c r="AP146" s="21" t="s">
        <v>1478</v>
      </c>
      <c r="AQ146" s="92" t="str">
        <f t="shared" si="32"/>
        <v>St. Aidans Waterford Residential Care Centre, St. Patrick's Hospital</v>
      </c>
      <c r="AR146" s="93" t="str">
        <f t="shared" si="33"/>
        <v>Waterford</v>
      </c>
      <c r="AS146" s="93" t="s">
        <v>78</v>
      </c>
      <c r="AT146" s="93" t="s">
        <v>78</v>
      </c>
      <c r="AU146" s="93" t="s">
        <v>78</v>
      </c>
      <c r="AV146" s="93" t="s">
        <v>78</v>
      </c>
      <c r="AW146" s="33">
        <f t="shared" si="34"/>
        <v>36.125654450261777</v>
      </c>
      <c r="AX146" s="94" t="s">
        <v>78</v>
      </c>
    </row>
    <row r="147" spans="1:50" x14ac:dyDescent="0.2">
      <c r="A147" s="74" t="s">
        <v>751</v>
      </c>
      <c r="B147" s="75" t="s">
        <v>752</v>
      </c>
      <c r="C147" s="76" t="s">
        <v>753</v>
      </c>
      <c r="D147" s="74" t="s">
        <v>754</v>
      </c>
      <c r="E147" s="74" t="s">
        <v>610</v>
      </c>
      <c r="F147" s="21" t="s">
        <v>1466</v>
      </c>
      <c r="G147" s="74" t="s">
        <v>611</v>
      </c>
      <c r="H147" s="74" t="s">
        <v>612</v>
      </c>
      <c r="I147" s="74" t="s">
        <v>613</v>
      </c>
      <c r="J147" s="21" t="str">
        <f>VLOOKUP(E147, 'RHA A to F by CCA'!A:B, 2,0)</f>
        <v>Area C</v>
      </c>
      <c r="K147" s="74" t="s">
        <v>123</v>
      </c>
      <c r="L147" s="74" t="s">
        <v>614</v>
      </c>
      <c r="M147" s="74">
        <f t="shared" si="24"/>
        <v>27</v>
      </c>
      <c r="N147" s="74">
        <f t="shared" si="24"/>
        <v>9</v>
      </c>
      <c r="O147" s="33">
        <f t="shared" si="25"/>
        <v>33.333333333333329</v>
      </c>
      <c r="P147" s="74">
        <v>0</v>
      </c>
      <c r="Q147" s="74">
        <v>0</v>
      </c>
      <c r="R147" s="33" t="e">
        <f t="shared" si="26"/>
        <v>#DIV/0!</v>
      </c>
      <c r="S147" s="74">
        <v>0</v>
      </c>
      <c r="T147" s="74">
        <v>0</v>
      </c>
      <c r="U147" s="33" t="e">
        <f t="shared" si="27"/>
        <v>#DIV/0!</v>
      </c>
      <c r="V147" s="74">
        <v>0</v>
      </c>
      <c r="W147" s="74">
        <v>0</v>
      </c>
      <c r="X147" s="33" t="e">
        <f t="shared" si="28"/>
        <v>#DIV/0!</v>
      </c>
      <c r="Y147" s="74">
        <v>14</v>
      </c>
      <c r="Z147" s="74">
        <v>6</v>
      </c>
      <c r="AA147" s="33">
        <f t="shared" si="29"/>
        <v>42.857142857142854</v>
      </c>
      <c r="AB147" s="74">
        <v>5</v>
      </c>
      <c r="AC147" s="74">
        <v>1</v>
      </c>
      <c r="AD147" s="33">
        <f t="shared" si="30"/>
        <v>20</v>
      </c>
      <c r="AE147" s="74">
        <v>8</v>
      </c>
      <c r="AF147" s="74">
        <v>2</v>
      </c>
      <c r="AG147" s="33">
        <f t="shared" si="31"/>
        <v>25</v>
      </c>
      <c r="AH147" s="74">
        <v>0</v>
      </c>
      <c r="AI147" s="74" t="s">
        <v>135</v>
      </c>
      <c r="AJ147" s="74" t="s">
        <v>126</v>
      </c>
      <c r="AK147" s="74" t="s">
        <v>157</v>
      </c>
      <c r="AL147" s="74">
        <v>18</v>
      </c>
      <c r="AM147" s="77">
        <v>44543.681226851855</v>
      </c>
      <c r="AN147" s="77" t="s">
        <v>722</v>
      </c>
      <c r="AO147" s="74">
        <v>215</v>
      </c>
      <c r="AP147" s="21" t="s">
        <v>1479</v>
      </c>
      <c r="AQ147" s="92" t="str">
        <f t="shared" si="32"/>
        <v>Kelvin Court, Athy Road, carlow</v>
      </c>
      <c r="AR147" s="93" t="str">
        <f t="shared" si="33"/>
        <v>Carlow</v>
      </c>
      <c r="AS147" s="93" t="s">
        <v>78</v>
      </c>
      <c r="AT147" s="93" t="s">
        <v>78</v>
      </c>
      <c r="AU147" s="93" t="s">
        <v>78</v>
      </c>
      <c r="AV147" s="93" t="s">
        <v>78</v>
      </c>
      <c r="AW147" s="33">
        <f t="shared" si="34"/>
        <v>33.333333333333329</v>
      </c>
      <c r="AX147" s="94" t="s">
        <v>78</v>
      </c>
    </row>
    <row r="148" spans="1:50" x14ac:dyDescent="0.2">
      <c r="A148" s="74" t="s">
        <v>755</v>
      </c>
      <c r="B148" s="75" t="s">
        <v>756</v>
      </c>
      <c r="C148" s="76" t="s">
        <v>757</v>
      </c>
      <c r="D148" s="74" t="s">
        <v>758</v>
      </c>
      <c r="E148" s="74" t="s">
        <v>624</v>
      </c>
      <c r="F148" s="21" t="s">
        <v>625</v>
      </c>
      <c r="G148" s="74" t="s">
        <v>625</v>
      </c>
      <c r="H148" s="74" t="s">
        <v>612</v>
      </c>
      <c r="I148" s="74" t="s">
        <v>613</v>
      </c>
      <c r="J148" s="21" t="str">
        <f>VLOOKUP(E148, 'RHA A to F by CCA'!A:B, 2,0)</f>
        <v>Area C</v>
      </c>
      <c r="K148" s="74" t="s">
        <v>123</v>
      </c>
      <c r="L148" s="74" t="s">
        <v>614</v>
      </c>
      <c r="M148" s="74">
        <f t="shared" si="24"/>
        <v>18</v>
      </c>
      <c r="N148" s="74">
        <f t="shared" si="24"/>
        <v>6</v>
      </c>
      <c r="O148" s="33">
        <f t="shared" si="25"/>
        <v>33.333333333333329</v>
      </c>
      <c r="P148" s="74">
        <v>1</v>
      </c>
      <c r="Q148" s="74">
        <v>0</v>
      </c>
      <c r="R148" s="33">
        <f t="shared" si="26"/>
        <v>0</v>
      </c>
      <c r="S148" s="74">
        <v>0</v>
      </c>
      <c r="T148" s="74">
        <v>0</v>
      </c>
      <c r="U148" s="33" t="e">
        <f t="shared" si="27"/>
        <v>#DIV/0!</v>
      </c>
      <c r="V148" s="74">
        <v>0</v>
      </c>
      <c r="W148" s="74">
        <v>0</v>
      </c>
      <c r="X148" s="33" t="e">
        <f t="shared" si="28"/>
        <v>#DIV/0!</v>
      </c>
      <c r="Y148" s="74">
        <v>6</v>
      </c>
      <c r="Z148" s="74">
        <v>1</v>
      </c>
      <c r="AA148" s="33">
        <f t="shared" si="29"/>
        <v>16.666666666666664</v>
      </c>
      <c r="AB148" s="74">
        <v>11</v>
      </c>
      <c r="AC148" s="74">
        <v>5</v>
      </c>
      <c r="AD148" s="33">
        <f t="shared" si="30"/>
        <v>45.454545454545453</v>
      </c>
      <c r="AE148" s="74">
        <v>0</v>
      </c>
      <c r="AF148" s="74">
        <v>0</v>
      </c>
      <c r="AG148" s="33" t="e">
        <f t="shared" si="31"/>
        <v>#DIV/0!</v>
      </c>
      <c r="AH148" s="74">
        <v>0</v>
      </c>
      <c r="AI148" s="74">
        <v>0</v>
      </c>
      <c r="AJ148" s="74" t="s">
        <v>126</v>
      </c>
      <c r="AK148" s="74" t="s">
        <v>162</v>
      </c>
      <c r="AL148" s="74">
        <v>8</v>
      </c>
      <c r="AM148" s="77">
        <v>44632.52516203704</v>
      </c>
      <c r="AN148" s="77">
        <v>44632</v>
      </c>
      <c r="AO148" s="74">
        <v>539</v>
      </c>
      <c r="AP148" s="21" t="s">
        <v>1478</v>
      </c>
      <c r="AQ148" s="92" t="str">
        <f t="shared" si="32"/>
        <v>Florence House, HSE WRIDS</v>
      </c>
      <c r="AR148" s="93" t="str">
        <f t="shared" si="33"/>
        <v>Wexford</v>
      </c>
      <c r="AS148" s="93" t="s">
        <v>1376</v>
      </c>
      <c r="AT148" s="93">
        <v>19</v>
      </c>
      <c r="AU148" s="93">
        <v>13</v>
      </c>
      <c r="AV148" s="94">
        <v>68.421052631578945</v>
      </c>
      <c r="AW148" s="33">
        <f t="shared" si="34"/>
        <v>33.333333333333329</v>
      </c>
      <c r="AX148" s="94">
        <f t="shared" si="35"/>
        <v>-35.087719298245617</v>
      </c>
    </row>
    <row r="149" spans="1:50" x14ac:dyDescent="0.2">
      <c r="A149" s="74" t="s">
        <v>759</v>
      </c>
      <c r="B149" s="75" t="s">
        <v>760</v>
      </c>
      <c r="C149" s="76" t="s">
        <v>709</v>
      </c>
      <c r="D149" s="74" t="s">
        <v>761</v>
      </c>
      <c r="E149" s="74" t="s">
        <v>701</v>
      </c>
      <c r="F149" s="21" t="s">
        <v>702</v>
      </c>
      <c r="G149" s="74" t="s">
        <v>702</v>
      </c>
      <c r="H149" s="74" t="s">
        <v>612</v>
      </c>
      <c r="I149" s="74" t="s">
        <v>613</v>
      </c>
      <c r="J149" s="21" t="str">
        <f>VLOOKUP(E149, 'RHA A to F by CCA'!A:B, 2,0)</f>
        <v>Area C</v>
      </c>
      <c r="K149" s="74" t="s">
        <v>123</v>
      </c>
      <c r="L149" s="74" t="s">
        <v>614</v>
      </c>
      <c r="M149" s="74">
        <f t="shared" si="24"/>
        <v>180</v>
      </c>
      <c r="N149" s="74">
        <f t="shared" si="24"/>
        <v>60</v>
      </c>
      <c r="O149" s="33">
        <f t="shared" si="25"/>
        <v>33.333333333333329</v>
      </c>
      <c r="P149" s="74">
        <v>8</v>
      </c>
      <c r="Q149" s="74">
        <v>6</v>
      </c>
      <c r="R149" s="33">
        <f t="shared" si="26"/>
        <v>75</v>
      </c>
      <c r="S149" s="74">
        <v>5</v>
      </c>
      <c r="T149" s="74">
        <v>0</v>
      </c>
      <c r="U149" s="33">
        <f t="shared" si="27"/>
        <v>0</v>
      </c>
      <c r="V149" s="74">
        <v>6</v>
      </c>
      <c r="W149" s="74">
        <v>6</v>
      </c>
      <c r="X149" s="33">
        <f t="shared" si="28"/>
        <v>100</v>
      </c>
      <c r="Y149" s="74">
        <v>80</v>
      </c>
      <c r="Z149" s="74">
        <v>38</v>
      </c>
      <c r="AA149" s="33">
        <f t="shared" si="29"/>
        <v>47.5</v>
      </c>
      <c r="AB149" s="74">
        <v>81</v>
      </c>
      <c r="AC149" s="74">
        <v>10</v>
      </c>
      <c r="AD149" s="33">
        <f t="shared" si="30"/>
        <v>12.345679012345679</v>
      </c>
      <c r="AE149" s="74">
        <v>0</v>
      </c>
      <c r="AF149" s="74">
        <v>0</v>
      </c>
      <c r="AG149" s="33" t="e">
        <f t="shared" si="31"/>
        <v>#DIV/0!</v>
      </c>
      <c r="AH149" s="74">
        <v>0</v>
      </c>
      <c r="AI149" s="74">
        <v>0</v>
      </c>
      <c r="AJ149" s="74" t="s">
        <v>126</v>
      </c>
      <c r="AK149" s="74" t="s">
        <v>127</v>
      </c>
      <c r="AL149" s="74" t="s">
        <v>435</v>
      </c>
      <c r="AM149" s="77">
        <v>44631.406030092592</v>
      </c>
      <c r="AN149" s="77">
        <v>44631</v>
      </c>
      <c r="AO149" s="74">
        <v>512</v>
      </c>
      <c r="AP149" s="21" t="s">
        <v>1478</v>
      </c>
      <c r="AQ149" s="92" t="str">
        <f t="shared" si="32"/>
        <v>St. Vincent's Dungarvan, Springmount</v>
      </c>
      <c r="AR149" s="93" t="str">
        <f t="shared" si="33"/>
        <v>Waterford</v>
      </c>
      <c r="AS149" s="93" t="s">
        <v>78</v>
      </c>
      <c r="AT149" s="93" t="s">
        <v>78</v>
      </c>
      <c r="AU149" s="93" t="s">
        <v>78</v>
      </c>
      <c r="AV149" s="93" t="s">
        <v>78</v>
      </c>
      <c r="AW149" s="33">
        <f t="shared" si="34"/>
        <v>33.333333333333329</v>
      </c>
      <c r="AX149" s="94" t="s">
        <v>78</v>
      </c>
    </row>
    <row r="150" spans="1:50" x14ac:dyDescent="0.2">
      <c r="A150" s="74" t="e">
        <v>#N/A</v>
      </c>
      <c r="B150" s="75" t="s">
        <v>762</v>
      </c>
      <c r="C150" s="76" t="s">
        <v>763</v>
      </c>
      <c r="D150" s="74" t="s">
        <v>764</v>
      </c>
      <c r="E150" s="74" t="s">
        <v>624</v>
      </c>
      <c r="F150" s="21" t="s">
        <v>625</v>
      </c>
      <c r="G150" s="74" t="s">
        <v>625</v>
      </c>
      <c r="H150" s="74" t="s">
        <v>612</v>
      </c>
      <c r="I150" s="74" t="s">
        <v>613</v>
      </c>
      <c r="J150" s="21" t="str">
        <f>VLOOKUP(E150, 'RHA A to F by CCA'!A:B, 2,0)</f>
        <v>Area C</v>
      </c>
      <c r="K150" s="74" t="s">
        <v>123</v>
      </c>
      <c r="L150" s="74" t="s">
        <v>614</v>
      </c>
      <c r="M150" s="74">
        <f t="shared" si="24"/>
        <v>16</v>
      </c>
      <c r="N150" s="74">
        <f t="shared" si="24"/>
        <v>5</v>
      </c>
      <c r="O150" s="33">
        <f t="shared" si="25"/>
        <v>31.25</v>
      </c>
      <c r="P150" s="74">
        <v>0</v>
      </c>
      <c r="Q150" s="74">
        <v>0</v>
      </c>
      <c r="R150" s="33" t="e">
        <f t="shared" si="26"/>
        <v>#DIV/0!</v>
      </c>
      <c r="S150" s="74">
        <v>0</v>
      </c>
      <c r="T150" s="74">
        <v>0</v>
      </c>
      <c r="U150" s="33" t="e">
        <f t="shared" si="27"/>
        <v>#DIV/0!</v>
      </c>
      <c r="V150" s="74">
        <v>0</v>
      </c>
      <c r="W150" s="74">
        <v>0</v>
      </c>
      <c r="X150" s="33" t="e">
        <f t="shared" si="28"/>
        <v>#DIV/0!</v>
      </c>
      <c r="Y150" s="74">
        <v>10</v>
      </c>
      <c r="Z150" s="74">
        <v>2</v>
      </c>
      <c r="AA150" s="33">
        <f t="shared" si="29"/>
        <v>20</v>
      </c>
      <c r="AB150" s="74">
        <v>2</v>
      </c>
      <c r="AC150" s="74">
        <v>2</v>
      </c>
      <c r="AD150" s="33">
        <f t="shared" si="30"/>
        <v>100</v>
      </c>
      <c r="AE150" s="74">
        <v>4</v>
      </c>
      <c r="AF150" s="74">
        <v>1</v>
      </c>
      <c r="AG150" s="33">
        <f t="shared" si="31"/>
        <v>25</v>
      </c>
      <c r="AH150" s="74">
        <v>0</v>
      </c>
      <c r="AI150" s="74">
        <v>0</v>
      </c>
      <c r="AJ150" s="74" t="s">
        <v>126</v>
      </c>
      <c r="AK150" s="74" t="s">
        <v>157</v>
      </c>
      <c r="AL150" s="74" t="s">
        <v>435</v>
      </c>
      <c r="AM150" s="77">
        <v>44632.508553240739</v>
      </c>
      <c r="AN150" s="77">
        <v>44632</v>
      </c>
      <c r="AO150" s="74">
        <v>533</v>
      </c>
      <c r="AP150" s="21" t="s">
        <v>1479</v>
      </c>
      <c r="AQ150" s="92" t="str">
        <f t="shared" si="32"/>
        <v>An Tearnmann, St. Johns Hospital Campus, Enniscorthy, Co. Wexford</v>
      </c>
      <c r="AR150" s="93" t="str">
        <f t="shared" si="33"/>
        <v>Wexford</v>
      </c>
      <c r="AS150" s="93" t="s">
        <v>78</v>
      </c>
      <c r="AT150" s="93" t="s">
        <v>78</v>
      </c>
      <c r="AU150" s="93" t="s">
        <v>78</v>
      </c>
      <c r="AV150" s="93" t="s">
        <v>78</v>
      </c>
      <c r="AW150" s="33">
        <f t="shared" si="34"/>
        <v>31.25</v>
      </c>
      <c r="AX150" s="94" t="s">
        <v>78</v>
      </c>
    </row>
    <row r="151" spans="1:50" x14ac:dyDescent="0.2">
      <c r="A151" s="74" t="s">
        <v>765</v>
      </c>
      <c r="B151" s="75" t="s">
        <v>766</v>
      </c>
      <c r="C151" s="76" t="s">
        <v>767</v>
      </c>
      <c r="D151" s="74" t="s">
        <v>768</v>
      </c>
      <c r="E151" s="74" t="s">
        <v>624</v>
      </c>
      <c r="F151" s="21" t="s">
        <v>625</v>
      </c>
      <c r="G151" s="74" t="s">
        <v>625</v>
      </c>
      <c r="H151" s="74" t="s">
        <v>612</v>
      </c>
      <c r="I151" s="74" t="s">
        <v>613</v>
      </c>
      <c r="J151" s="21" t="str">
        <f>VLOOKUP(E151, 'RHA A to F by CCA'!A:B, 2,0)</f>
        <v>Area C</v>
      </c>
      <c r="K151" s="74" t="s">
        <v>123</v>
      </c>
      <c r="L151" s="74" t="s">
        <v>614</v>
      </c>
      <c r="M151" s="74">
        <f t="shared" si="24"/>
        <v>13</v>
      </c>
      <c r="N151" s="74">
        <f t="shared" si="24"/>
        <v>4</v>
      </c>
      <c r="O151" s="33">
        <f t="shared" si="25"/>
        <v>30.76923076923077</v>
      </c>
      <c r="P151" s="74">
        <v>0</v>
      </c>
      <c r="Q151" s="74">
        <v>0</v>
      </c>
      <c r="R151" s="33" t="e">
        <f t="shared" si="26"/>
        <v>#DIV/0!</v>
      </c>
      <c r="S151" s="74">
        <v>0</v>
      </c>
      <c r="T151" s="74">
        <v>0</v>
      </c>
      <c r="U151" s="33" t="e">
        <f t="shared" si="27"/>
        <v>#DIV/0!</v>
      </c>
      <c r="V151" s="74">
        <v>0</v>
      </c>
      <c r="W151" s="74">
        <v>0</v>
      </c>
      <c r="X151" s="33" t="e">
        <f t="shared" si="28"/>
        <v>#DIV/0!</v>
      </c>
      <c r="Y151" s="74">
        <v>7</v>
      </c>
      <c r="Z151" s="74">
        <v>2</v>
      </c>
      <c r="AA151" s="33">
        <f t="shared" si="29"/>
        <v>28.571428571428569</v>
      </c>
      <c r="AB151" s="74">
        <v>6</v>
      </c>
      <c r="AC151" s="74">
        <v>2</v>
      </c>
      <c r="AD151" s="33">
        <f t="shared" si="30"/>
        <v>33.333333333333329</v>
      </c>
      <c r="AE151" s="74">
        <v>0</v>
      </c>
      <c r="AF151" s="74">
        <v>0</v>
      </c>
      <c r="AG151" s="33" t="e">
        <f t="shared" si="31"/>
        <v>#DIV/0!</v>
      </c>
      <c r="AH151" s="74">
        <v>0</v>
      </c>
      <c r="AI151" s="74">
        <v>0</v>
      </c>
      <c r="AJ151" s="74" t="s">
        <v>126</v>
      </c>
      <c r="AK151" s="74" t="s">
        <v>162</v>
      </c>
      <c r="AL151" s="74">
        <v>5</v>
      </c>
      <c r="AM151" s="77">
        <v>44632.534201388888</v>
      </c>
      <c r="AN151" s="77">
        <v>44632</v>
      </c>
      <c r="AO151" s="74">
        <v>542</v>
      </c>
      <c r="AP151" s="21" t="s">
        <v>1478</v>
      </c>
      <c r="AQ151" s="92" t="str">
        <f t="shared" si="32"/>
        <v>Dawn House, Belvedere Road</v>
      </c>
      <c r="AR151" s="93" t="str">
        <f t="shared" si="33"/>
        <v>Wexford</v>
      </c>
      <c r="AS151" s="93" t="s">
        <v>1376</v>
      </c>
      <c r="AT151" s="93">
        <v>13</v>
      </c>
      <c r="AU151" s="93">
        <v>8</v>
      </c>
      <c r="AV151" s="94">
        <v>61.53846153846154</v>
      </c>
      <c r="AW151" s="33">
        <f t="shared" si="34"/>
        <v>30.76923076923077</v>
      </c>
      <c r="AX151" s="94">
        <f t="shared" si="35"/>
        <v>-30.76923076923077</v>
      </c>
    </row>
    <row r="152" spans="1:50" x14ac:dyDescent="0.2">
      <c r="A152" s="74" t="s">
        <v>744</v>
      </c>
      <c r="B152" s="75" t="s">
        <v>769</v>
      </c>
      <c r="C152" s="76" t="s">
        <v>770</v>
      </c>
      <c r="D152" s="74" t="s">
        <v>746</v>
      </c>
      <c r="E152" s="74" t="s">
        <v>701</v>
      </c>
      <c r="F152" s="21" t="s">
        <v>702</v>
      </c>
      <c r="G152" s="74" t="s">
        <v>702</v>
      </c>
      <c r="H152" s="74" t="s">
        <v>612</v>
      </c>
      <c r="I152" s="74" t="s">
        <v>613</v>
      </c>
      <c r="J152" s="21" t="str">
        <f>VLOOKUP(E152, 'RHA A to F by CCA'!A:B, 2,0)</f>
        <v>Area C</v>
      </c>
      <c r="K152" s="74" t="s">
        <v>123</v>
      </c>
      <c r="L152" s="74" t="s">
        <v>614</v>
      </c>
      <c r="M152" s="74">
        <f t="shared" si="24"/>
        <v>24</v>
      </c>
      <c r="N152" s="74">
        <f t="shared" si="24"/>
        <v>7</v>
      </c>
      <c r="O152" s="33">
        <f t="shared" si="25"/>
        <v>29.166666666666668</v>
      </c>
      <c r="P152" s="74">
        <v>0</v>
      </c>
      <c r="Q152" s="74">
        <v>0</v>
      </c>
      <c r="R152" s="33" t="e">
        <f t="shared" si="26"/>
        <v>#DIV/0!</v>
      </c>
      <c r="S152" s="74">
        <v>0</v>
      </c>
      <c r="T152" s="74">
        <v>0</v>
      </c>
      <c r="U152" s="33" t="e">
        <f t="shared" si="27"/>
        <v>#DIV/0!</v>
      </c>
      <c r="V152" s="74">
        <v>0</v>
      </c>
      <c r="W152" s="74">
        <v>0</v>
      </c>
      <c r="X152" s="33" t="e">
        <f t="shared" si="28"/>
        <v>#DIV/0!</v>
      </c>
      <c r="Y152" s="74">
        <v>19</v>
      </c>
      <c r="Z152" s="74">
        <v>3</v>
      </c>
      <c r="AA152" s="33">
        <f t="shared" si="29"/>
        <v>15.789473684210526</v>
      </c>
      <c r="AB152" s="74">
        <v>5</v>
      </c>
      <c r="AC152" s="74">
        <v>4</v>
      </c>
      <c r="AD152" s="33">
        <f t="shared" si="30"/>
        <v>80</v>
      </c>
      <c r="AE152" s="74">
        <v>0</v>
      </c>
      <c r="AF152" s="74">
        <v>0</v>
      </c>
      <c r="AG152" s="33" t="e">
        <f t="shared" si="31"/>
        <v>#DIV/0!</v>
      </c>
      <c r="AH152" s="74">
        <v>0</v>
      </c>
      <c r="AI152" s="74" t="s">
        <v>135</v>
      </c>
      <c r="AJ152" s="74" t="s">
        <v>126</v>
      </c>
      <c r="AK152" s="74" t="s">
        <v>157</v>
      </c>
      <c r="AL152" s="74">
        <v>20</v>
      </c>
      <c r="AM152" s="77">
        <v>44543.707303240742</v>
      </c>
      <c r="AN152" s="77" t="s">
        <v>722</v>
      </c>
      <c r="AO152" s="74">
        <v>221</v>
      </c>
      <c r="AP152" s="21" t="s">
        <v>1479</v>
      </c>
      <c r="AQ152" s="92" t="str">
        <f t="shared" si="32"/>
        <v>St Aidans , Waterford Residential Care Centre, Waterford</v>
      </c>
      <c r="AR152" s="93" t="str">
        <f t="shared" si="33"/>
        <v>Waterford</v>
      </c>
      <c r="AS152" s="93" t="s">
        <v>78</v>
      </c>
      <c r="AT152" s="93" t="s">
        <v>78</v>
      </c>
      <c r="AU152" s="93" t="s">
        <v>78</v>
      </c>
      <c r="AV152" s="93" t="s">
        <v>78</v>
      </c>
      <c r="AW152" s="33">
        <f t="shared" si="34"/>
        <v>29.166666666666668</v>
      </c>
      <c r="AX152" s="94" t="s">
        <v>78</v>
      </c>
    </row>
    <row r="153" spans="1:50" x14ac:dyDescent="0.2">
      <c r="A153" s="74" t="s">
        <v>771</v>
      </c>
      <c r="B153" s="75" t="s">
        <v>772</v>
      </c>
      <c r="C153" s="76" t="s">
        <v>773</v>
      </c>
      <c r="D153" s="74" t="s">
        <v>774</v>
      </c>
      <c r="E153" s="74" t="s">
        <v>610</v>
      </c>
      <c r="F153" s="21" t="s">
        <v>1466</v>
      </c>
      <c r="G153" s="74" t="s">
        <v>611</v>
      </c>
      <c r="H153" s="74" t="s">
        <v>612</v>
      </c>
      <c r="I153" s="74" t="s">
        <v>613</v>
      </c>
      <c r="J153" s="21" t="str">
        <f>VLOOKUP(E153, 'RHA A to F by CCA'!A:B, 2,0)</f>
        <v>Area C</v>
      </c>
      <c r="K153" s="74" t="s">
        <v>123</v>
      </c>
      <c r="L153" s="74" t="s">
        <v>614</v>
      </c>
      <c r="M153" s="74">
        <f t="shared" si="24"/>
        <v>14</v>
      </c>
      <c r="N153" s="74">
        <f t="shared" si="24"/>
        <v>4</v>
      </c>
      <c r="O153" s="33">
        <f t="shared" si="25"/>
        <v>28.571428571428569</v>
      </c>
      <c r="P153" s="74">
        <v>0</v>
      </c>
      <c r="Q153" s="74">
        <v>0</v>
      </c>
      <c r="R153" s="33" t="e">
        <f t="shared" si="26"/>
        <v>#DIV/0!</v>
      </c>
      <c r="S153" s="74">
        <v>0</v>
      </c>
      <c r="T153" s="74">
        <v>0</v>
      </c>
      <c r="U153" s="33" t="e">
        <f t="shared" si="27"/>
        <v>#DIV/0!</v>
      </c>
      <c r="V153" s="74">
        <v>12</v>
      </c>
      <c r="W153" s="74">
        <v>3</v>
      </c>
      <c r="X153" s="33">
        <f t="shared" si="28"/>
        <v>25</v>
      </c>
      <c r="Y153" s="74">
        <v>0</v>
      </c>
      <c r="Z153" s="74">
        <v>0</v>
      </c>
      <c r="AA153" s="33" t="e">
        <f t="shared" si="29"/>
        <v>#DIV/0!</v>
      </c>
      <c r="AB153" s="74">
        <v>2</v>
      </c>
      <c r="AC153" s="74">
        <v>1</v>
      </c>
      <c r="AD153" s="33">
        <f t="shared" si="30"/>
        <v>50</v>
      </c>
      <c r="AE153" s="74">
        <v>0</v>
      </c>
      <c r="AF153" s="74">
        <v>0</v>
      </c>
      <c r="AG153" s="33" t="e">
        <f t="shared" si="31"/>
        <v>#DIV/0!</v>
      </c>
      <c r="AH153" s="74">
        <v>0</v>
      </c>
      <c r="AI153" s="74">
        <v>0</v>
      </c>
      <c r="AJ153" s="74" t="s">
        <v>126</v>
      </c>
      <c r="AK153" s="74" t="s">
        <v>157</v>
      </c>
      <c r="AL153" s="74" t="s">
        <v>435</v>
      </c>
      <c r="AM153" s="77">
        <v>44631.357453703706</v>
      </c>
      <c r="AN153" s="77">
        <v>44631</v>
      </c>
      <c r="AO153" s="74">
        <v>505</v>
      </c>
      <c r="AP153" s="21" t="s">
        <v>1479</v>
      </c>
      <c r="AQ153" s="92" t="str">
        <f t="shared" si="32"/>
        <v>Parklodge Hostel, Bestfield</v>
      </c>
      <c r="AR153" s="93" t="str">
        <f t="shared" si="33"/>
        <v>Carlow</v>
      </c>
      <c r="AS153" s="93" t="s">
        <v>1376</v>
      </c>
      <c r="AT153" s="93">
        <v>15</v>
      </c>
      <c r="AU153" s="93">
        <v>11</v>
      </c>
      <c r="AV153" s="94">
        <v>73.333333333333329</v>
      </c>
      <c r="AW153" s="33">
        <f t="shared" si="34"/>
        <v>28.571428571428569</v>
      </c>
      <c r="AX153" s="94">
        <f t="shared" si="35"/>
        <v>-44.761904761904759</v>
      </c>
    </row>
    <row r="154" spans="1:50" x14ac:dyDescent="0.2">
      <c r="A154" s="74" t="s">
        <v>744</v>
      </c>
      <c r="B154" s="75" t="s">
        <v>775</v>
      </c>
      <c r="C154" s="82" t="s">
        <v>776</v>
      </c>
      <c r="D154" s="74" t="s">
        <v>746</v>
      </c>
      <c r="E154" s="74" t="s">
        <v>701</v>
      </c>
      <c r="F154" s="21" t="s">
        <v>702</v>
      </c>
      <c r="G154" s="74" t="s">
        <v>702</v>
      </c>
      <c r="H154" s="74" t="s">
        <v>612</v>
      </c>
      <c r="I154" s="74" t="s">
        <v>613</v>
      </c>
      <c r="J154" s="21" t="str">
        <f>VLOOKUP(E154, 'RHA A to F by CCA'!A:B, 2,0)</f>
        <v>Area C</v>
      </c>
      <c r="K154" s="74" t="s">
        <v>123</v>
      </c>
      <c r="L154" s="74" t="s">
        <v>614</v>
      </c>
      <c r="M154" s="74">
        <f t="shared" si="24"/>
        <v>25</v>
      </c>
      <c r="N154" s="74">
        <f t="shared" si="24"/>
        <v>7</v>
      </c>
      <c r="O154" s="33">
        <f t="shared" si="25"/>
        <v>28.000000000000004</v>
      </c>
      <c r="P154" s="74">
        <v>0</v>
      </c>
      <c r="Q154" s="74">
        <v>0</v>
      </c>
      <c r="R154" s="33" t="e">
        <f t="shared" si="26"/>
        <v>#DIV/0!</v>
      </c>
      <c r="S154" s="74">
        <v>0</v>
      </c>
      <c r="T154" s="74">
        <v>0</v>
      </c>
      <c r="U154" s="33" t="e">
        <f t="shared" si="27"/>
        <v>#DIV/0!</v>
      </c>
      <c r="V154" s="74">
        <v>0</v>
      </c>
      <c r="W154" s="74">
        <v>0</v>
      </c>
      <c r="X154" s="33" t="e">
        <f t="shared" si="28"/>
        <v>#DIV/0!</v>
      </c>
      <c r="Y154" s="74">
        <v>17</v>
      </c>
      <c r="Z154" s="74">
        <v>3</v>
      </c>
      <c r="AA154" s="33">
        <f t="shared" si="29"/>
        <v>17.647058823529413</v>
      </c>
      <c r="AB154" s="74">
        <v>8</v>
      </c>
      <c r="AC154" s="74">
        <v>4</v>
      </c>
      <c r="AD154" s="33">
        <f t="shared" si="30"/>
        <v>50</v>
      </c>
      <c r="AE154" s="74">
        <v>0</v>
      </c>
      <c r="AF154" s="74">
        <v>0</v>
      </c>
      <c r="AG154" s="33" t="e">
        <f t="shared" si="31"/>
        <v>#DIV/0!</v>
      </c>
      <c r="AH154" s="74">
        <v>0</v>
      </c>
      <c r="AI154" s="74" t="s">
        <v>135</v>
      </c>
      <c r="AJ154" s="74" t="s">
        <v>126</v>
      </c>
      <c r="AK154" s="74" t="s">
        <v>157</v>
      </c>
      <c r="AL154" s="74">
        <v>14</v>
      </c>
      <c r="AM154" s="77">
        <v>44543.595243055555</v>
      </c>
      <c r="AN154" s="77" t="s">
        <v>171</v>
      </c>
      <c r="AO154" s="74">
        <v>204</v>
      </c>
      <c r="AP154" s="21" t="s">
        <v>1479</v>
      </c>
      <c r="AQ154" s="92" t="str">
        <f t="shared" si="32"/>
        <v>Grangemore, St Otterans Johns Hill Waterford</v>
      </c>
      <c r="AR154" s="93" t="str">
        <f t="shared" si="33"/>
        <v>Waterford</v>
      </c>
      <c r="AS154" s="93" t="s">
        <v>78</v>
      </c>
      <c r="AT154" s="93" t="s">
        <v>78</v>
      </c>
      <c r="AU154" s="93" t="s">
        <v>78</v>
      </c>
      <c r="AV154" s="93" t="s">
        <v>78</v>
      </c>
      <c r="AW154" s="33">
        <f t="shared" si="34"/>
        <v>28.000000000000004</v>
      </c>
      <c r="AX154" s="94" t="s">
        <v>78</v>
      </c>
    </row>
    <row r="155" spans="1:50" x14ac:dyDescent="0.2">
      <c r="A155" s="74" t="s">
        <v>777</v>
      </c>
      <c r="B155" s="75" t="s">
        <v>778</v>
      </c>
      <c r="C155" s="76" t="s">
        <v>779</v>
      </c>
      <c r="D155" s="74" t="s">
        <v>780</v>
      </c>
      <c r="E155" s="74" t="s">
        <v>610</v>
      </c>
      <c r="F155" s="21" t="s">
        <v>1466</v>
      </c>
      <c r="G155" s="74" t="s">
        <v>611</v>
      </c>
      <c r="H155" s="74" t="s">
        <v>612</v>
      </c>
      <c r="I155" s="74" t="s">
        <v>613</v>
      </c>
      <c r="J155" s="21" t="str">
        <f>VLOOKUP(E155, 'RHA A to F by CCA'!A:B, 2,0)</f>
        <v>Area C</v>
      </c>
      <c r="K155" s="74" t="s">
        <v>123</v>
      </c>
      <c r="L155" s="74" t="s">
        <v>614</v>
      </c>
      <c r="M155" s="74">
        <f t="shared" si="24"/>
        <v>8</v>
      </c>
      <c r="N155" s="74">
        <f t="shared" si="24"/>
        <v>2</v>
      </c>
      <c r="O155" s="33">
        <f t="shared" si="25"/>
        <v>25</v>
      </c>
      <c r="P155" s="74">
        <v>0</v>
      </c>
      <c r="Q155" s="74">
        <v>0</v>
      </c>
      <c r="R155" s="33" t="e">
        <f t="shared" si="26"/>
        <v>#DIV/0!</v>
      </c>
      <c r="S155" s="74">
        <v>0</v>
      </c>
      <c r="T155" s="74">
        <v>0</v>
      </c>
      <c r="U155" s="33" t="e">
        <f t="shared" si="27"/>
        <v>#DIV/0!</v>
      </c>
      <c r="V155" s="74">
        <v>0</v>
      </c>
      <c r="W155" s="74">
        <v>0</v>
      </c>
      <c r="X155" s="33" t="e">
        <f t="shared" si="28"/>
        <v>#DIV/0!</v>
      </c>
      <c r="Y155" s="74">
        <v>7</v>
      </c>
      <c r="Z155" s="74">
        <v>2</v>
      </c>
      <c r="AA155" s="33">
        <f t="shared" si="29"/>
        <v>28.571428571428569</v>
      </c>
      <c r="AB155" s="74">
        <v>1</v>
      </c>
      <c r="AC155" s="74">
        <v>0</v>
      </c>
      <c r="AD155" s="33">
        <f t="shared" si="30"/>
        <v>0</v>
      </c>
      <c r="AE155" s="74">
        <v>0</v>
      </c>
      <c r="AF155" s="74">
        <v>0</v>
      </c>
      <c r="AG155" s="33" t="e">
        <f t="shared" si="31"/>
        <v>#DIV/0!</v>
      </c>
      <c r="AH155" s="74">
        <v>0</v>
      </c>
      <c r="AI155" s="74" t="s">
        <v>135</v>
      </c>
      <c r="AJ155" s="74" t="s">
        <v>126</v>
      </c>
      <c r="AK155" s="74" t="s">
        <v>157</v>
      </c>
      <c r="AL155" s="74">
        <v>6</v>
      </c>
      <c r="AM155" s="77">
        <v>44543.678587962961</v>
      </c>
      <c r="AN155" s="77" t="s">
        <v>722</v>
      </c>
      <c r="AO155" s="74">
        <v>214</v>
      </c>
      <c r="AP155" s="21" t="s">
        <v>1479</v>
      </c>
      <c r="AQ155" s="92" t="str">
        <f t="shared" si="32"/>
        <v>Elm Park Drive, 75 Elm Park Drive</v>
      </c>
      <c r="AR155" s="93" t="str">
        <f t="shared" si="33"/>
        <v>Carlow</v>
      </c>
      <c r="AS155" s="93" t="s">
        <v>1376</v>
      </c>
      <c r="AT155" s="93">
        <v>6</v>
      </c>
      <c r="AU155" s="93">
        <v>5</v>
      </c>
      <c r="AV155" s="94">
        <v>83.333333333333343</v>
      </c>
      <c r="AW155" s="33">
        <f t="shared" si="34"/>
        <v>25</v>
      </c>
      <c r="AX155" s="94">
        <f t="shared" si="35"/>
        <v>-58.333333333333343</v>
      </c>
    </row>
    <row r="156" spans="1:50" x14ac:dyDescent="0.2">
      <c r="A156" s="74" t="s">
        <v>781</v>
      </c>
      <c r="B156" s="75" t="s">
        <v>782</v>
      </c>
      <c r="C156" s="76" t="s">
        <v>783</v>
      </c>
      <c r="D156" s="74" t="s">
        <v>784</v>
      </c>
      <c r="E156" s="74" t="s">
        <v>610</v>
      </c>
      <c r="F156" s="21" t="s">
        <v>1466</v>
      </c>
      <c r="G156" s="74" t="s">
        <v>639</v>
      </c>
      <c r="H156" s="74" t="s">
        <v>612</v>
      </c>
      <c r="I156" s="74" t="s">
        <v>613</v>
      </c>
      <c r="J156" s="21" t="str">
        <f>VLOOKUP(E156, 'RHA A to F by CCA'!A:B, 2,0)</f>
        <v>Area C</v>
      </c>
      <c r="K156" s="74" t="s">
        <v>123</v>
      </c>
      <c r="L156" s="74" t="s">
        <v>614</v>
      </c>
      <c r="M156" s="74">
        <f t="shared" si="24"/>
        <v>9</v>
      </c>
      <c r="N156" s="74">
        <f t="shared" si="24"/>
        <v>2</v>
      </c>
      <c r="O156" s="33">
        <f t="shared" si="25"/>
        <v>22.222222222222221</v>
      </c>
      <c r="P156" s="74">
        <v>1</v>
      </c>
      <c r="Q156" s="74">
        <v>1</v>
      </c>
      <c r="R156" s="33">
        <f t="shared" si="26"/>
        <v>100</v>
      </c>
      <c r="S156" s="74">
        <v>0</v>
      </c>
      <c r="T156" s="74">
        <v>0</v>
      </c>
      <c r="U156" s="33" t="e">
        <f t="shared" si="27"/>
        <v>#DIV/0!</v>
      </c>
      <c r="V156" s="74">
        <v>8</v>
      </c>
      <c r="W156" s="74">
        <v>1</v>
      </c>
      <c r="X156" s="33">
        <f t="shared" si="28"/>
        <v>12.5</v>
      </c>
      <c r="Y156" s="74">
        <v>0</v>
      </c>
      <c r="Z156" s="74">
        <v>0</v>
      </c>
      <c r="AA156" s="33" t="e">
        <f t="shared" si="29"/>
        <v>#DIV/0!</v>
      </c>
      <c r="AB156" s="74">
        <v>0</v>
      </c>
      <c r="AC156" s="74">
        <v>0</v>
      </c>
      <c r="AD156" s="33" t="e">
        <f t="shared" si="30"/>
        <v>#DIV/0!</v>
      </c>
      <c r="AE156" s="74">
        <v>0</v>
      </c>
      <c r="AF156" s="74">
        <v>0</v>
      </c>
      <c r="AG156" s="33" t="e">
        <f t="shared" si="31"/>
        <v>#DIV/0!</v>
      </c>
      <c r="AH156" s="74">
        <v>0</v>
      </c>
      <c r="AI156" s="74" t="s">
        <v>135</v>
      </c>
      <c r="AJ156" s="74" t="s">
        <v>126</v>
      </c>
      <c r="AK156" s="74" t="s">
        <v>162</v>
      </c>
      <c r="AL156" s="74" t="s">
        <v>435</v>
      </c>
      <c r="AM156" s="77">
        <v>44542.716817129629</v>
      </c>
      <c r="AN156" s="77" t="s">
        <v>278</v>
      </c>
      <c r="AO156" s="74">
        <v>155</v>
      </c>
      <c r="AP156" s="21" t="s">
        <v>717</v>
      </c>
      <c r="AQ156" s="92" t="str">
        <f t="shared" si="32"/>
        <v>Leeside, Tullamaine</v>
      </c>
      <c r="AR156" s="93" t="str">
        <f t="shared" si="33"/>
        <v>Kilkenny</v>
      </c>
      <c r="AS156" s="93" t="s">
        <v>1376</v>
      </c>
      <c r="AT156" s="93">
        <v>18</v>
      </c>
      <c r="AU156" s="93">
        <v>9</v>
      </c>
      <c r="AV156" s="94">
        <v>50</v>
      </c>
      <c r="AW156" s="33">
        <f t="shared" si="34"/>
        <v>22.222222222222221</v>
      </c>
      <c r="AX156" s="94">
        <f t="shared" si="35"/>
        <v>-27.777777777777779</v>
      </c>
    </row>
    <row r="157" spans="1:50" x14ac:dyDescent="0.2">
      <c r="A157" s="74" t="s">
        <v>785</v>
      </c>
      <c r="B157" s="75" t="s">
        <v>786</v>
      </c>
      <c r="C157" s="76" t="s">
        <v>787</v>
      </c>
      <c r="D157" s="74" t="s">
        <v>788</v>
      </c>
      <c r="E157" s="74" t="s">
        <v>610</v>
      </c>
      <c r="F157" s="21" t="s">
        <v>1466</v>
      </c>
      <c r="G157" s="74" t="s">
        <v>639</v>
      </c>
      <c r="H157" s="74" t="s">
        <v>612</v>
      </c>
      <c r="I157" s="74" t="s">
        <v>613</v>
      </c>
      <c r="J157" s="21" t="str">
        <f>VLOOKUP(E157, 'RHA A to F by CCA'!A:B, 2,0)</f>
        <v>Area C</v>
      </c>
      <c r="K157" s="74" t="s">
        <v>123</v>
      </c>
      <c r="L157" s="74" t="s">
        <v>614</v>
      </c>
      <c r="M157" s="74">
        <f t="shared" si="24"/>
        <v>96</v>
      </c>
      <c r="N157" s="74">
        <f t="shared" si="24"/>
        <v>21</v>
      </c>
      <c r="O157" s="33">
        <f t="shared" si="25"/>
        <v>21.875</v>
      </c>
      <c r="P157" s="74">
        <v>1</v>
      </c>
      <c r="Q157" s="74">
        <v>1</v>
      </c>
      <c r="R157" s="33">
        <f t="shared" si="26"/>
        <v>100</v>
      </c>
      <c r="S157" s="74">
        <v>26</v>
      </c>
      <c r="T157" s="74">
        <v>2</v>
      </c>
      <c r="U157" s="33">
        <f t="shared" si="27"/>
        <v>7.6923076923076925</v>
      </c>
      <c r="V157" s="74">
        <v>16</v>
      </c>
      <c r="W157" s="74">
        <v>5</v>
      </c>
      <c r="X157" s="33">
        <f t="shared" si="28"/>
        <v>31.25</v>
      </c>
      <c r="Y157" s="74">
        <v>40</v>
      </c>
      <c r="Z157" s="74">
        <v>11</v>
      </c>
      <c r="AA157" s="33">
        <f t="shared" si="29"/>
        <v>27.500000000000004</v>
      </c>
      <c r="AB157" s="74">
        <v>12</v>
      </c>
      <c r="AC157" s="74">
        <v>1</v>
      </c>
      <c r="AD157" s="33">
        <f t="shared" si="30"/>
        <v>8.3333333333333321</v>
      </c>
      <c r="AE157" s="74">
        <v>1</v>
      </c>
      <c r="AF157" s="74">
        <v>1</v>
      </c>
      <c r="AG157" s="33">
        <f t="shared" si="31"/>
        <v>100</v>
      </c>
      <c r="AH157" s="74">
        <v>0</v>
      </c>
      <c r="AI157" s="74">
        <v>0</v>
      </c>
      <c r="AJ157" s="74" t="s">
        <v>126</v>
      </c>
      <c r="AK157" s="74" t="s">
        <v>157</v>
      </c>
      <c r="AL157" s="74">
        <v>50</v>
      </c>
      <c r="AM157" s="77">
        <v>44631.343865740739</v>
      </c>
      <c r="AN157" s="77">
        <v>44631</v>
      </c>
      <c r="AO157" s="74">
        <v>503</v>
      </c>
      <c r="AP157" s="21" t="s">
        <v>1479</v>
      </c>
      <c r="AQ157" s="92" t="str">
        <f t="shared" si="32"/>
        <v>Saint. Luke's Hospital, Department of Psychiatry Unit,</v>
      </c>
      <c r="AR157" s="93" t="str">
        <f t="shared" si="33"/>
        <v>Kilkenny</v>
      </c>
      <c r="AS157" s="93" t="s">
        <v>78</v>
      </c>
      <c r="AT157" s="93" t="s">
        <v>78</v>
      </c>
      <c r="AU157" s="93" t="s">
        <v>78</v>
      </c>
      <c r="AV157" s="93" t="s">
        <v>78</v>
      </c>
      <c r="AW157" s="33">
        <f t="shared" si="34"/>
        <v>21.875</v>
      </c>
      <c r="AX157" s="94" t="s">
        <v>78</v>
      </c>
    </row>
    <row r="158" spans="1:50" x14ac:dyDescent="0.2">
      <c r="A158" s="74" t="s">
        <v>789</v>
      </c>
      <c r="B158" s="75" t="s">
        <v>790</v>
      </c>
      <c r="C158" s="76" t="s">
        <v>742</v>
      </c>
      <c r="D158" s="74" t="s">
        <v>791</v>
      </c>
      <c r="E158" s="74" t="s">
        <v>624</v>
      </c>
      <c r="F158" s="21" t="s">
        <v>625</v>
      </c>
      <c r="G158" s="74" t="s">
        <v>625</v>
      </c>
      <c r="H158" s="74" t="s">
        <v>612</v>
      </c>
      <c r="I158" s="74" t="s">
        <v>613</v>
      </c>
      <c r="J158" s="21" t="str">
        <f>VLOOKUP(E158, 'RHA A to F by CCA'!A:B, 2,0)</f>
        <v>Area C</v>
      </c>
      <c r="K158" s="74" t="s">
        <v>123</v>
      </c>
      <c r="L158" s="74" t="s">
        <v>614</v>
      </c>
      <c r="M158" s="74">
        <f t="shared" si="24"/>
        <v>35</v>
      </c>
      <c r="N158" s="74">
        <f t="shared" si="24"/>
        <v>7</v>
      </c>
      <c r="O158" s="33">
        <f t="shared" si="25"/>
        <v>20</v>
      </c>
      <c r="P158" s="74">
        <v>0</v>
      </c>
      <c r="Q158" s="74">
        <v>0</v>
      </c>
      <c r="R158" s="33" t="e">
        <f t="shared" si="26"/>
        <v>#DIV/0!</v>
      </c>
      <c r="S158" s="74">
        <v>0</v>
      </c>
      <c r="T158" s="74">
        <v>0</v>
      </c>
      <c r="U158" s="33" t="e">
        <f t="shared" si="27"/>
        <v>#DIV/0!</v>
      </c>
      <c r="V158" s="74">
        <v>0</v>
      </c>
      <c r="W158" s="74">
        <v>0</v>
      </c>
      <c r="X158" s="33" t="e">
        <f t="shared" si="28"/>
        <v>#DIV/0!</v>
      </c>
      <c r="Y158" s="74">
        <v>22</v>
      </c>
      <c r="Z158" s="74">
        <v>3</v>
      </c>
      <c r="AA158" s="33">
        <f t="shared" si="29"/>
        <v>13.636363636363635</v>
      </c>
      <c r="AB158" s="74">
        <v>13</v>
      </c>
      <c r="AC158" s="74">
        <v>4</v>
      </c>
      <c r="AD158" s="33">
        <f t="shared" si="30"/>
        <v>30.76923076923077</v>
      </c>
      <c r="AE158" s="74">
        <v>0</v>
      </c>
      <c r="AF158" s="74">
        <v>0</v>
      </c>
      <c r="AG158" s="33" t="e">
        <f t="shared" si="31"/>
        <v>#DIV/0!</v>
      </c>
      <c r="AH158" s="74">
        <v>0</v>
      </c>
      <c r="AI158" s="74">
        <v>0</v>
      </c>
      <c r="AJ158" s="74" t="s">
        <v>126</v>
      </c>
      <c r="AK158" s="74" t="s">
        <v>157</v>
      </c>
      <c r="AL158" s="74">
        <v>14</v>
      </c>
      <c r="AM158" s="77">
        <v>44632.512361111112</v>
      </c>
      <c r="AN158" s="77">
        <v>44632</v>
      </c>
      <c r="AO158" s="74">
        <v>535</v>
      </c>
      <c r="AP158" s="21" t="s">
        <v>1479</v>
      </c>
      <c r="AQ158" s="92" t="str">
        <f t="shared" si="32"/>
        <v>HAVENVIEW HOUSE, HSE</v>
      </c>
      <c r="AR158" s="93" t="str">
        <f t="shared" si="33"/>
        <v>Wexford</v>
      </c>
      <c r="AS158" s="93" t="s">
        <v>78</v>
      </c>
      <c r="AT158" s="93" t="s">
        <v>78</v>
      </c>
      <c r="AU158" s="93" t="s">
        <v>78</v>
      </c>
      <c r="AV158" s="93" t="s">
        <v>78</v>
      </c>
      <c r="AW158" s="33">
        <f t="shared" si="34"/>
        <v>20</v>
      </c>
      <c r="AX158" s="94" t="s">
        <v>78</v>
      </c>
    </row>
    <row r="159" spans="1:50" x14ac:dyDescent="0.2">
      <c r="A159" s="74" t="s">
        <v>792</v>
      </c>
      <c r="B159" s="75" t="s">
        <v>793</v>
      </c>
      <c r="C159" s="76" t="s">
        <v>794</v>
      </c>
      <c r="D159" s="74" t="s">
        <v>739</v>
      </c>
      <c r="E159" s="74" t="s">
        <v>619</v>
      </c>
      <c r="F159" s="21" t="s">
        <v>620</v>
      </c>
      <c r="G159" s="74" t="s">
        <v>620</v>
      </c>
      <c r="H159" s="74" t="s">
        <v>612</v>
      </c>
      <c r="I159" s="74" t="s">
        <v>613</v>
      </c>
      <c r="J159" s="21" t="str">
        <f>VLOOKUP(E159, 'RHA A to F by CCA'!A:B, 2,0)</f>
        <v>Area C</v>
      </c>
      <c r="K159" s="74" t="s">
        <v>123</v>
      </c>
      <c r="L159" s="74" t="s">
        <v>614</v>
      </c>
      <c r="M159" s="74">
        <f t="shared" si="24"/>
        <v>11</v>
      </c>
      <c r="N159" s="74">
        <f t="shared" si="24"/>
        <v>2</v>
      </c>
      <c r="O159" s="33">
        <f t="shared" si="25"/>
        <v>18.181818181818183</v>
      </c>
      <c r="P159" s="74">
        <v>0</v>
      </c>
      <c r="Q159" s="74">
        <v>0</v>
      </c>
      <c r="R159" s="33" t="e">
        <f t="shared" si="26"/>
        <v>#DIV/0!</v>
      </c>
      <c r="S159" s="74">
        <v>0</v>
      </c>
      <c r="T159" s="74">
        <v>0</v>
      </c>
      <c r="U159" s="33" t="e">
        <f t="shared" si="27"/>
        <v>#DIV/0!</v>
      </c>
      <c r="V159" s="74">
        <v>0</v>
      </c>
      <c r="W159" s="74">
        <v>0</v>
      </c>
      <c r="X159" s="33" t="e">
        <f t="shared" si="28"/>
        <v>#DIV/0!</v>
      </c>
      <c r="Y159" s="74">
        <v>9</v>
      </c>
      <c r="Z159" s="74">
        <v>2</v>
      </c>
      <c r="AA159" s="33">
        <f t="shared" si="29"/>
        <v>22.222222222222221</v>
      </c>
      <c r="AB159" s="74">
        <v>2</v>
      </c>
      <c r="AC159" s="74">
        <v>0</v>
      </c>
      <c r="AD159" s="33">
        <f t="shared" si="30"/>
        <v>0</v>
      </c>
      <c r="AE159" s="74">
        <v>0</v>
      </c>
      <c r="AF159" s="74">
        <v>0</v>
      </c>
      <c r="AG159" s="33" t="e">
        <f t="shared" si="31"/>
        <v>#DIV/0!</v>
      </c>
      <c r="AH159" s="74">
        <v>0</v>
      </c>
      <c r="AI159" s="74" t="s">
        <v>135</v>
      </c>
      <c r="AJ159" s="74" t="s">
        <v>126</v>
      </c>
      <c r="AK159" s="74" t="s">
        <v>157</v>
      </c>
      <c r="AL159" s="74">
        <v>8</v>
      </c>
      <c r="AM159" s="77">
        <v>44631.439351851855</v>
      </c>
      <c r="AN159" s="77">
        <v>44631</v>
      </c>
      <c r="AO159" s="74">
        <v>519</v>
      </c>
      <c r="AP159" s="21" t="s">
        <v>1479</v>
      </c>
      <c r="AQ159" s="92" t="str">
        <f t="shared" si="32"/>
        <v>Saint Luke's Hospital Campus, Glenville</v>
      </c>
      <c r="AR159" s="93" t="str">
        <f t="shared" si="33"/>
        <v>Tipperary South</v>
      </c>
      <c r="AS159" s="93" t="s">
        <v>1376</v>
      </c>
      <c r="AT159" s="93">
        <v>11</v>
      </c>
      <c r="AU159" s="93">
        <v>2</v>
      </c>
      <c r="AV159" s="94">
        <v>18.181818181818183</v>
      </c>
      <c r="AW159" s="33">
        <f t="shared" si="34"/>
        <v>18.181818181818183</v>
      </c>
      <c r="AX159" s="94">
        <f t="shared" si="35"/>
        <v>0</v>
      </c>
    </row>
    <row r="160" spans="1:50" x14ac:dyDescent="0.2">
      <c r="A160" s="74" t="s">
        <v>795</v>
      </c>
      <c r="B160" s="75" t="s">
        <v>796</v>
      </c>
      <c r="C160" s="76" t="s">
        <v>796</v>
      </c>
      <c r="D160" s="74" t="s">
        <v>797</v>
      </c>
      <c r="E160" s="74" t="s">
        <v>610</v>
      </c>
      <c r="F160" s="21" t="s">
        <v>1466</v>
      </c>
      <c r="G160" s="74" t="s">
        <v>639</v>
      </c>
      <c r="H160" s="74" t="s">
        <v>612</v>
      </c>
      <c r="I160" s="74" t="s">
        <v>613</v>
      </c>
      <c r="J160" s="21" t="str">
        <f>VLOOKUP(E160, 'RHA A to F by CCA'!A:B, 2,0)</f>
        <v>Area C</v>
      </c>
      <c r="K160" s="74" t="s">
        <v>123</v>
      </c>
      <c r="L160" s="74" t="s">
        <v>614</v>
      </c>
      <c r="M160" s="74">
        <f t="shared" si="24"/>
        <v>12</v>
      </c>
      <c r="N160" s="74">
        <f t="shared" si="24"/>
        <v>2</v>
      </c>
      <c r="O160" s="33">
        <f t="shared" si="25"/>
        <v>16.666666666666664</v>
      </c>
      <c r="P160" s="74">
        <v>0</v>
      </c>
      <c r="Q160" s="74">
        <v>0</v>
      </c>
      <c r="R160" s="33" t="e">
        <f t="shared" si="26"/>
        <v>#DIV/0!</v>
      </c>
      <c r="S160" s="74">
        <v>0</v>
      </c>
      <c r="T160" s="74">
        <v>0</v>
      </c>
      <c r="U160" s="33" t="e">
        <f t="shared" si="27"/>
        <v>#DIV/0!</v>
      </c>
      <c r="V160" s="74">
        <v>0</v>
      </c>
      <c r="W160" s="74">
        <v>0</v>
      </c>
      <c r="X160" s="33" t="e">
        <f t="shared" si="28"/>
        <v>#DIV/0!</v>
      </c>
      <c r="Y160" s="74">
        <v>8</v>
      </c>
      <c r="Z160" s="74">
        <v>0</v>
      </c>
      <c r="AA160" s="33">
        <f t="shared" si="29"/>
        <v>0</v>
      </c>
      <c r="AB160" s="74">
        <v>4</v>
      </c>
      <c r="AC160" s="74">
        <v>2</v>
      </c>
      <c r="AD160" s="33">
        <f t="shared" si="30"/>
        <v>50</v>
      </c>
      <c r="AE160" s="74">
        <v>0</v>
      </c>
      <c r="AF160" s="74">
        <v>0</v>
      </c>
      <c r="AG160" s="33" t="e">
        <f t="shared" si="31"/>
        <v>#DIV/0!</v>
      </c>
      <c r="AH160" s="74">
        <v>0</v>
      </c>
      <c r="AI160" s="74">
        <v>0</v>
      </c>
      <c r="AJ160" s="74" t="s">
        <v>126</v>
      </c>
      <c r="AK160" s="74" t="s">
        <v>157</v>
      </c>
      <c r="AL160" s="74">
        <v>10</v>
      </c>
      <c r="AM160" s="77">
        <v>44634.196909722225</v>
      </c>
      <c r="AN160" s="77">
        <v>44632</v>
      </c>
      <c r="AO160" s="74">
        <v>550</v>
      </c>
      <c r="AP160" s="21" t="s">
        <v>1479</v>
      </c>
      <c r="AQ160" s="92" t="str">
        <f t="shared" si="32"/>
        <v>Lismore, Lismore</v>
      </c>
      <c r="AR160" s="93" t="str">
        <f t="shared" si="33"/>
        <v>Kilkenny</v>
      </c>
      <c r="AS160" s="93" t="s">
        <v>1376</v>
      </c>
      <c r="AT160" s="93">
        <v>5</v>
      </c>
      <c r="AU160" s="93">
        <v>2</v>
      </c>
      <c r="AV160" s="94">
        <v>40</v>
      </c>
      <c r="AW160" s="33">
        <f t="shared" si="34"/>
        <v>16.666666666666664</v>
      </c>
      <c r="AX160" s="94">
        <f t="shared" si="35"/>
        <v>-23.333333333333336</v>
      </c>
    </row>
    <row r="161" spans="1:50" x14ac:dyDescent="0.2">
      <c r="A161" s="74" t="s">
        <v>798</v>
      </c>
      <c r="B161" s="75" t="s">
        <v>799</v>
      </c>
      <c r="C161" s="76" t="s">
        <v>800</v>
      </c>
      <c r="D161" s="74" t="s">
        <v>801</v>
      </c>
      <c r="E161" s="74" t="s">
        <v>610</v>
      </c>
      <c r="F161" s="21" t="s">
        <v>1466</v>
      </c>
      <c r="G161" s="74" t="s">
        <v>639</v>
      </c>
      <c r="H161" s="74" t="s">
        <v>612</v>
      </c>
      <c r="I161" s="74" t="s">
        <v>613</v>
      </c>
      <c r="J161" s="21" t="str">
        <f>VLOOKUP(E161, 'RHA A to F by CCA'!A:B, 2,0)</f>
        <v>Area C</v>
      </c>
      <c r="K161" s="74" t="s">
        <v>123</v>
      </c>
      <c r="L161" s="74" t="s">
        <v>614</v>
      </c>
      <c r="M161" s="74">
        <f t="shared" si="24"/>
        <v>24</v>
      </c>
      <c r="N161" s="74">
        <f t="shared" si="24"/>
        <v>3</v>
      </c>
      <c r="O161" s="33">
        <f t="shared" si="25"/>
        <v>12.5</v>
      </c>
      <c r="P161" s="74">
        <v>0</v>
      </c>
      <c r="Q161" s="74">
        <v>0</v>
      </c>
      <c r="R161" s="33" t="e">
        <f t="shared" si="26"/>
        <v>#DIV/0!</v>
      </c>
      <c r="S161" s="74">
        <v>2</v>
      </c>
      <c r="T161" s="74">
        <v>0</v>
      </c>
      <c r="U161" s="33">
        <f t="shared" si="27"/>
        <v>0</v>
      </c>
      <c r="V161" s="74">
        <v>12</v>
      </c>
      <c r="W161" s="74">
        <v>0</v>
      </c>
      <c r="X161" s="33">
        <f t="shared" si="28"/>
        <v>0</v>
      </c>
      <c r="Y161" s="74">
        <v>0</v>
      </c>
      <c r="Z161" s="74">
        <v>0</v>
      </c>
      <c r="AA161" s="33" t="e">
        <f t="shared" si="29"/>
        <v>#DIV/0!</v>
      </c>
      <c r="AB161" s="74">
        <v>4</v>
      </c>
      <c r="AC161" s="74">
        <v>3</v>
      </c>
      <c r="AD161" s="33">
        <f t="shared" si="30"/>
        <v>75</v>
      </c>
      <c r="AE161" s="74">
        <v>6</v>
      </c>
      <c r="AF161" s="74">
        <v>0</v>
      </c>
      <c r="AG161" s="33">
        <f t="shared" si="31"/>
        <v>0</v>
      </c>
      <c r="AH161" s="74">
        <v>0</v>
      </c>
      <c r="AI161" s="74">
        <v>0</v>
      </c>
      <c r="AJ161" s="74" t="s">
        <v>126</v>
      </c>
      <c r="AK161" s="74" t="s">
        <v>157</v>
      </c>
      <c r="AL161" s="74" t="s">
        <v>435</v>
      </c>
      <c r="AM161" s="77">
        <v>44631.354479166665</v>
      </c>
      <c r="AN161" s="77">
        <v>44631</v>
      </c>
      <c r="AO161" s="74">
        <v>504</v>
      </c>
      <c r="AP161" s="21" t="s">
        <v>1479</v>
      </c>
      <c r="AQ161" s="92" t="str">
        <f t="shared" si="32"/>
        <v>Caomhnu, Cáomh Nua</v>
      </c>
      <c r="AR161" s="93" t="str">
        <f t="shared" si="33"/>
        <v>Kilkenny</v>
      </c>
      <c r="AS161" s="93" t="s">
        <v>1376</v>
      </c>
      <c r="AT161" s="93">
        <v>16</v>
      </c>
      <c r="AU161" s="93">
        <v>9</v>
      </c>
      <c r="AV161" s="94">
        <v>56.25</v>
      </c>
      <c r="AW161" s="33">
        <f t="shared" si="34"/>
        <v>12.5</v>
      </c>
      <c r="AX161" s="94">
        <f t="shared" si="35"/>
        <v>-43.75</v>
      </c>
    </row>
    <row r="162" spans="1:50" x14ac:dyDescent="0.2">
      <c r="A162" s="74" t="s">
        <v>802</v>
      </c>
      <c r="B162" s="75" t="s">
        <v>803</v>
      </c>
      <c r="C162" s="76" t="s">
        <v>804</v>
      </c>
      <c r="D162" s="74" t="s">
        <v>805</v>
      </c>
      <c r="E162" s="74" t="s">
        <v>624</v>
      </c>
      <c r="F162" s="21" t="s">
        <v>625</v>
      </c>
      <c r="G162" s="74" t="s">
        <v>625</v>
      </c>
      <c r="H162" s="74" t="s">
        <v>612</v>
      </c>
      <c r="I162" s="74" t="s">
        <v>613</v>
      </c>
      <c r="J162" s="21" t="str">
        <f>VLOOKUP(E162, 'RHA A to F by CCA'!A:B, 2,0)</f>
        <v>Area C</v>
      </c>
      <c r="K162" s="74" t="s">
        <v>123</v>
      </c>
      <c r="L162" s="74" t="s">
        <v>614</v>
      </c>
      <c r="M162" s="74">
        <f t="shared" si="24"/>
        <v>16</v>
      </c>
      <c r="N162" s="74">
        <f t="shared" si="24"/>
        <v>2</v>
      </c>
      <c r="O162" s="33">
        <f t="shared" si="25"/>
        <v>12.5</v>
      </c>
      <c r="P162" s="74">
        <v>1</v>
      </c>
      <c r="Q162" s="74">
        <v>1</v>
      </c>
      <c r="R162" s="33">
        <f t="shared" si="26"/>
        <v>100</v>
      </c>
      <c r="S162" s="74">
        <v>0</v>
      </c>
      <c r="T162" s="74">
        <v>0</v>
      </c>
      <c r="U162" s="33" t="e">
        <f t="shared" si="27"/>
        <v>#DIV/0!</v>
      </c>
      <c r="V162" s="74">
        <v>0</v>
      </c>
      <c r="W162" s="74">
        <v>0</v>
      </c>
      <c r="X162" s="33" t="e">
        <f t="shared" si="28"/>
        <v>#DIV/0!</v>
      </c>
      <c r="Y162" s="74">
        <v>5</v>
      </c>
      <c r="Z162" s="74">
        <v>1</v>
      </c>
      <c r="AA162" s="33">
        <f t="shared" si="29"/>
        <v>20</v>
      </c>
      <c r="AB162" s="74">
        <v>10</v>
      </c>
      <c r="AC162" s="74">
        <v>0</v>
      </c>
      <c r="AD162" s="33">
        <f t="shared" si="30"/>
        <v>0</v>
      </c>
      <c r="AE162" s="74">
        <v>0</v>
      </c>
      <c r="AF162" s="74">
        <v>0</v>
      </c>
      <c r="AG162" s="33" t="e">
        <f t="shared" si="31"/>
        <v>#DIV/0!</v>
      </c>
      <c r="AH162" s="74">
        <v>0</v>
      </c>
      <c r="AI162" s="74">
        <v>0</v>
      </c>
      <c r="AJ162" s="74" t="s">
        <v>126</v>
      </c>
      <c r="AK162" s="74" t="s">
        <v>162</v>
      </c>
      <c r="AL162" s="74">
        <v>5</v>
      </c>
      <c r="AM162" s="77">
        <v>44632.528124999997</v>
      </c>
      <c r="AN162" s="77">
        <v>44632</v>
      </c>
      <c r="AO162" s="74">
        <v>540</v>
      </c>
      <c r="AP162" s="21" t="s">
        <v>1478</v>
      </c>
      <c r="AQ162" s="92" t="str">
        <f t="shared" si="32"/>
        <v>Radharc Nua, Charlesfort</v>
      </c>
      <c r="AR162" s="93" t="str">
        <f t="shared" si="33"/>
        <v>Wexford</v>
      </c>
      <c r="AS162" s="93" t="s">
        <v>1376</v>
      </c>
      <c r="AT162" s="93">
        <v>16</v>
      </c>
      <c r="AU162" s="93">
        <v>9</v>
      </c>
      <c r="AV162" s="94">
        <v>56.25</v>
      </c>
      <c r="AW162" s="33">
        <f t="shared" si="34"/>
        <v>12.5</v>
      </c>
      <c r="AX162" s="94">
        <f t="shared" si="35"/>
        <v>-43.75</v>
      </c>
    </row>
    <row r="163" spans="1:50" x14ac:dyDescent="0.2">
      <c r="A163" s="74" t="s">
        <v>806</v>
      </c>
      <c r="B163" s="75" t="s">
        <v>807</v>
      </c>
      <c r="C163" s="76" t="s">
        <v>808</v>
      </c>
      <c r="D163" s="74" t="s">
        <v>809</v>
      </c>
      <c r="E163" s="74" t="s">
        <v>624</v>
      </c>
      <c r="F163" s="21" t="s">
        <v>625</v>
      </c>
      <c r="G163" s="74" t="s">
        <v>625</v>
      </c>
      <c r="H163" s="74" t="s">
        <v>612</v>
      </c>
      <c r="I163" s="74" t="s">
        <v>613</v>
      </c>
      <c r="J163" s="21" t="str">
        <f>VLOOKUP(E163, 'RHA A to F by CCA'!A:B, 2,0)</f>
        <v>Area C</v>
      </c>
      <c r="K163" s="74" t="s">
        <v>123</v>
      </c>
      <c r="L163" s="74" t="s">
        <v>614</v>
      </c>
      <c r="M163" s="74">
        <f t="shared" si="24"/>
        <v>15</v>
      </c>
      <c r="N163" s="74">
        <f t="shared" si="24"/>
        <v>1</v>
      </c>
      <c r="O163" s="33">
        <f t="shared" si="25"/>
        <v>6.666666666666667</v>
      </c>
      <c r="P163" s="74">
        <v>0</v>
      </c>
      <c r="Q163" s="74">
        <v>0</v>
      </c>
      <c r="R163" s="33" t="e">
        <f t="shared" si="26"/>
        <v>#DIV/0!</v>
      </c>
      <c r="S163" s="74">
        <v>0</v>
      </c>
      <c r="T163" s="74">
        <v>0</v>
      </c>
      <c r="U163" s="33" t="e">
        <f t="shared" si="27"/>
        <v>#DIV/0!</v>
      </c>
      <c r="V163" s="74">
        <v>0</v>
      </c>
      <c r="W163" s="74">
        <v>0</v>
      </c>
      <c r="X163" s="33" t="e">
        <f t="shared" si="28"/>
        <v>#DIV/0!</v>
      </c>
      <c r="Y163" s="74">
        <v>8</v>
      </c>
      <c r="Z163" s="74">
        <v>1</v>
      </c>
      <c r="AA163" s="33">
        <f t="shared" si="29"/>
        <v>12.5</v>
      </c>
      <c r="AB163" s="74">
        <v>7</v>
      </c>
      <c r="AC163" s="74">
        <v>0</v>
      </c>
      <c r="AD163" s="33">
        <f t="shared" si="30"/>
        <v>0</v>
      </c>
      <c r="AE163" s="74">
        <v>0</v>
      </c>
      <c r="AF163" s="74">
        <v>0</v>
      </c>
      <c r="AG163" s="33" t="e">
        <f t="shared" si="31"/>
        <v>#DIV/0!</v>
      </c>
      <c r="AH163" s="74">
        <v>0</v>
      </c>
      <c r="AI163" s="74" t="s">
        <v>135</v>
      </c>
      <c r="AJ163" s="74" t="s">
        <v>126</v>
      </c>
      <c r="AK163" s="74" t="s">
        <v>435</v>
      </c>
      <c r="AL163" s="74" t="s">
        <v>435</v>
      </c>
      <c r="AM163" s="77">
        <v>44545.60491898148</v>
      </c>
      <c r="AN163" s="77">
        <v>44542</v>
      </c>
      <c r="AO163" s="74">
        <v>243</v>
      </c>
      <c r="AP163" s="21" t="s">
        <v>717</v>
      </c>
      <c r="AQ163" s="92" t="str">
        <f t="shared" si="32"/>
        <v>Ardamine, Ardamine House Hotel</v>
      </c>
      <c r="AR163" s="93" t="str">
        <f t="shared" si="33"/>
        <v>Wexford</v>
      </c>
      <c r="AS163" s="93" t="s">
        <v>1376</v>
      </c>
      <c r="AT163" s="93">
        <v>7</v>
      </c>
      <c r="AU163" s="93">
        <v>2</v>
      </c>
      <c r="AV163" s="94">
        <v>28.571428571428569</v>
      </c>
      <c r="AW163" s="33">
        <f t="shared" si="34"/>
        <v>6.666666666666667</v>
      </c>
      <c r="AX163" s="94">
        <f t="shared" si="35"/>
        <v>-21.904761904761902</v>
      </c>
    </row>
    <row r="164" spans="1:50" x14ac:dyDescent="0.2">
      <c r="A164" s="74" t="e">
        <v>#N/A</v>
      </c>
      <c r="B164" s="75" t="s">
        <v>810</v>
      </c>
      <c r="C164" s="76" t="s">
        <v>811</v>
      </c>
      <c r="D164" s="74" t="s">
        <v>812</v>
      </c>
      <c r="E164" s="74" t="s">
        <v>624</v>
      </c>
      <c r="F164" s="21" t="s">
        <v>625</v>
      </c>
      <c r="G164" s="74" t="s">
        <v>625</v>
      </c>
      <c r="H164" s="74" t="s">
        <v>612</v>
      </c>
      <c r="I164" s="74" t="s">
        <v>613</v>
      </c>
      <c r="J164" s="21" t="str">
        <f>VLOOKUP(E164, 'RHA A to F by CCA'!A:B, 2,0)</f>
        <v>Area C</v>
      </c>
      <c r="K164" s="74" t="s">
        <v>123</v>
      </c>
      <c r="L164" s="74" t="s">
        <v>614</v>
      </c>
      <c r="M164" s="74">
        <f t="shared" si="24"/>
        <v>15</v>
      </c>
      <c r="N164" s="74">
        <f t="shared" si="24"/>
        <v>1</v>
      </c>
      <c r="O164" s="33">
        <f t="shared" si="25"/>
        <v>6.666666666666667</v>
      </c>
      <c r="P164" s="74">
        <v>0</v>
      </c>
      <c r="Q164" s="74">
        <v>0</v>
      </c>
      <c r="R164" s="33" t="e">
        <f t="shared" si="26"/>
        <v>#DIV/0!</v>
      </c>
      <c r="S164" s="74">
        <v>0</v>
      </c>
      <c r="T164" s="74">
        <v>0</v>
      </c>
      <c r="U164" s="33" t="e">
        <f t="shared" si="27"/>
        <v>#DIV/0!</v>
      </c>
      <c r="V164" s="74">
        <v>0</v>
      </c>
      <c r="W164" s="74">
        <v>0</v>
      </c>
      <c r="X164" s="33" t="e">
        <f t="shared" si="28"/>
        <v>#DIV/0!</v>
      </c>
      <c r="Y164" s="74">
        <v>11</v>
      </c>
      <c r="Z164" s="74">
        <v>0</v>
      </c>
      <c r="AA164" s="33">
        <f t="shared" si="29"/>
        <v>0</v>
      </c>
      <c r="AB164" s="74">
        <v>0</v>
      </c>
      <c r="AC164" s="74">
        <v>0</v>
      </c>
      <c r="AD164" s="33" t="e">
        <f t="shared" si="30"/>
        <v>#DIV/0!</v>
      </c>
      <c r="AE164" s="74">
        <v>4</v>
      </c>
      <c r="AF164" s="74">
        <v>1</v>
      </c>
      <c r="AG164" s="33">
        <f t="shared" si="31"/>
        <v>25</v>
      </c>
      <c r="AH164" s="74">
        <v>0</v>
      </c>
      <c r="AI164" s="74">
        <v>0</v>
      </c>
      <c r="AJ164" s="74" t="s">
        <v>126</v>
      </c>
      <c r="AK164" s="74" t="s">
        <v>157</v>
      </c>
      <c r="AL164" s="74" t="s">
        <v>435</v>
      </c>
      <c r="AM164" s="77">
        <v>44632.510416666664</v>
      </c>
      <c r="AN164" s="77">
        <v>44632</v>
      </c>
      <c r="AO164" s="74">
        <v>534</v>
      </c>
      <c r="AP164" s="21" t="s">
        <v>717</v>
      </c>
      <c r="AQ164" s="92" t="str">
        <f t="shared" si="32"/>
        <v>Tus Nua Rehabilitation Unit, Enniscorthy, Co. Wexford</v>
      </c>
      <c r="AR164" s="93" t="str">
        <f t="shared" si="33"/>
        <v>Wexford</v>
      </c>
      <c r="AS164" s="93" t="s">
        <v>78</v>
      </c>
      <c r="AT164" s="93" t="s">
        <v>78</v>
      </c>
      <c r="AU164" s="93" t="s">
        <v>78</v>
      </c>
      <c r="AV164" s="93" t="s">
        <v>78</v>
      </c>
      <c r="AW164" s="33">
        <f t="shared" si="34"/>
        <v>6.666666666666667</v>
      </c>
      <c r="AX164" s="94" t="s">
        <v>78</v>
      </c>
    </row>
    <row r="165" spans="1:50" x14ac:dyDescent="0.2">
      <c r="A165" s="74" t="e">
        <v>#N/A</v>
      </c>
      <c r="B165" s="75" t="s">
        <v>813</v>
      </c>
      <c r="C165" s="76" t="s">
        <v>814</v>
      </c>
      <c r="D165" s="74">
        <v>0</v>
      </c>
      <c r="E165" s="74" t="s">
        <v>610</v>
      </c>
      <c r="F165" s="21" t="s">
        <v>1466</v>
      </c>
      <c r="G165" s="74" t="s">
        <v>639</v>
      </c>
      <c r="H165" s="74" t="s">
        <v>612</v>
      </c>
      <c r="I165" s="74" t="s">
        <v>613</v>
      </c>
      <c r="J165" s="21" t="str">
        <f>VLOOKUP(E165, 'RHA A to F by CCA'!A:B, 2,0)</f>
        <v>Area C</v>
      </c>
      <c r="K165" s="74" t="s">
        <v>123</v>
      </c>
      <c r="L165" s="74" t="s">
        <v>614</v>
      </c>
      <c r="M165" s="74">
        <f t="shared" si="24"/>
        <v>5</v>
      </c>
      <c r="N165" s="74">
        <f t="shared" si="24"/>
        <v>0</v>
      </c>
      <c r="O165" s="33">
        <f t="shared" si="25"/>
        <v>0</v>
      </c>
      <c r="P165" s="74">
        <v>0</v>
      </c>
      <c r="Q165" s="74">
        <v>0</v>
      </c>
      <c r="R165" s="33" t="e">
        <f t="shared" si="26"/>
        <v>#DIV/0!</v>
      </c>
      <c r="S165" s="74">
        <v>0</v>
      </c>
      <c r="T165" s="74">
        <v>0</v>
      </c>
      <c r="U165" s="33" t="e">
        <f t="shared" si="27"/>
        <v>#DIV/0!</v>
      </c>
      <c r="V165" s="74">
        <v>0</v>
      </c>
      <c r="W165" s="74">
        <v>0</v>
      </c>
      <c r="X165" s="33" t="e">
        <f t="shared" si="28"/>
        <v>#DIV/0!</v>
      </c>
      <c r="Y165" s="74">
        <v>5</v>
      </c>
      <c r="Z165" s="74">
        <v>0</v>
      </c>
      <c r="AA165" s="33">
        <f t="shared" si="29"/>
        <v>0</v>
      </c>
      <c r="AB165" s="74">
        <v>0</v>
      </c>
      <c r="AC165" s="74">
        <v>0</v>
      </c>
      <c r="AD165" s="33" t="e">
        <f t="shared" si="30"/>
        <v>#DIV/0!</v>
      </c>
      <c r="AE165" s="74">
        <v>0</v>
      </c>
      <c r="AF165" s="74">
        <v>0</v>
      </c>
      <c r="AG165" s="33" t="e">
        <f t="shared" si="31"/>
        <v>#DIV/0!</v>
      </c>
      <c r="AH165" s="74">
        <v>0</v>
      </c>
      <c r="AI165" s="74">
        <v>0</v>
      </c>
      <c r="AJ165" s="74" t="s">
        <v>126</v>
      </c>
      <c r="AK165" s="74" t="s">
        <v>157</v>
      </c>
      <c r="AL165" s="74" t="s">
        <v>435</v>
      </c>
      <c r="AM165" s="77">
        <v>44634.256504629629</v>
      </c>
      <c r="AN165" s="77">
        <v>44632</v>
      </c>
      <c r="AO165" s="74">
        <v>551</v>
      </c>
      <c r="AP165" s="21" t="s">
        <v>1479</v>
      </c>
      <c r="AQ165" s="92" t="str">
        <f t="shared" si="32"/>
        <v>Alacantra Residence, Freshford road, Kilkenny</v>
      </c>
      <c r="AR165" s="93" t="str">
        <f t="shared" si="33"/>
        <v>Kilkenny</v>
      </c>
      <c r="AS165" s="93" t="s">
        <v>78</v>
      </c>
      <c r="AT165" s="93" t="s">
        <v>78</v>
      </c>
      <c r="AU165" s="93" t="s">
        <v>78</v>
      </c>
      <c r="AV165" s="93" t="s">
        <v>78</v>
      </c>
      <c r="AW165" s="33">
        <f t="shared" si="34"/>
        <v>0</v>
      </c>
      <c r="AX165" s="94" t="s">
        <v>78</v>
      </c>
    </row>
    <row r="166" spans="1:50" x14ac:dyDescent="0.2">
      <c r="A166" s="74" t="s">
        <v>815</v>
      </c>
      <c r="B166" s="75" t="s">
        <v>816</v>
      </c>
      <c r="C166" s="76" t="s">
        <v>817</v>
      </c>
      <c r="D166" s="74" t="s">
        <v>818</v>
      </c>
      <c r="E166" s="74" t="s">
        <v>610</v>
      </c>
      <c r="F166" s="21" t="s">
        <v>1466</v>
      </c>
      <c r="G166" s="74" t="s">
        <v>639</v>
      </c>
      <c r="H166" s="74" t="s">
        <v>612</v>
      </c>
      <c r="I166" s="74" t="s">
        <v>613</v>
      </c>
      <c r="J166" s="21" t="str">
        <f>VLOOKUP(E166, 'RHA A to F by CCA'!A:B, 2,0)</f>
        <v>Area C</v>
      </c>
      <c r="K166" s="74" t="s">
        <v>123</v>
      </c>
      <c r="L166" s="74" t="s">
        <v>614</v>
      </c>
      <c r="M166" s="74">
        <f t="shared" si="24"/>
        <v>12</v>
      </c>
      <c r="N166" s="74">
        <f t="shared" si="24"/>
        <v>0</v>
      </c>
      <c r="O166" s="33">
        <f t="shared" si="25"/>
        <v>0</v>
      </c>
      <c r="P166" s="74">
        <v>0</v>
      </c>
      <c r="Q166" s="74">
        <v>0</v>
      </c>
      <c r="R166" s="33" t="e">
        <f t="shared" si="26"/>
        <v>#DIV/0!</v>
      </c>
      <c r="S166" s="74">
        <v>2</v>
      </c>
      <c r="T166" s="74">
        <v>0</v>
      </c>
      <c r="U166" s="33">
        <f t="shared" si="27"/>
        <v>0</v>
      </c>
      <c r="V166" s="74">
        <v>2</v>
      </c>
      <c r="W166" s="74">
        <v>0</v>
      </c>
      <c r="X166" s="33">
        <f t="shared" si="28"/>
        <v>0</v>
      </c>
      <c r="Y166" s="74">
        <v>8</v>
      </c>
      <c r="Z166" s="74">
        <v>0</v>
      </c>
      <c r="AA166" s="33">
        <f t="shared" si="29"/>
        <v>0</v>
      </c>
      <c r="AB166" s="74">
        <v>0</v>
      </c>
      <c r="AC166" s="74">
        <v>0</v>
      </c>
      <c r="AD166" s="33" t="e">
        <f t="shared" si="30"/>
        <v>#DIV/0!</v>
      </c>
      <c r="AE166" s="74">
        <v>0</v>
      </c>
      <c r="AF166" s="74">
        <v>0</v>
      </c>
      <c r="AG166" s="33" t="e">
        <f t="shared" si="31"/>
        <v>#DIV/0!</v>
      </c>
      <c r="AH166" s="74">
        <v>0</v>
      </c>
      <c r="AI166" s="74">
        <v>0</v>
      </c>
      <c r="AJ166" s="74" t="s">
        <v>126</v>
      </c>
      <c r="AK166" s="74" t="s">
        <v>157</v>
      </c>
      <c r="AL166" s="74">
        <v>14</v>
      </c>
      <c r="AM166" s="77">
        <v>44634.264652777776</v>
      </c>
      <c r="AN166" s="77">
        <v>44632</v>
      </c>
      <c r="AO166" s="74">
        <v>553</v>
      </c>
      <c r="AP166" s="21" t="s">
        <v>1479</v>
      </c>
      <c r="AQ166" s="92" t="str">
        <f t="shared" si="32"/>
        <v>Altamount, Altamount House</v>
      </c>
      <c r="AR166" s="93" t="str">
        <f t="shared" si="33"/>
        <v>Kilkenny</v>
      </c>
      <c r="AS166" s="93" t="s">
        <v>1376</v>
      </c>
      <c r="AT166" s="93">
        <v>11</v>
      </c>
      <c r="AU166" s="93">
        <v>7</v>
      </c>
      <c r="AV166" s="94">
        <v>63.636363636363633</v>
      </c>
      <c r="AW166" s="33">
        <f t="shared" si="34"/>
        <v>0</v>
      </c>
      <c r="AX166" s="94">
        <f t="shared" si="35"/>
        <v>-63.636363636363633</v>
      </c>
    </row>
    <row r="167" spans="1:50" x14ac:dyDescent="0.2">
      <c r="A167" s="74" t="s">
        <v>819</v>
      </c>
      <c r="B167" s="75" t="s">
        <v>820</v>
      </c>
      <c r="C167" s="76" t="s">
        <v>820</v>
      </c>
      <c r="D167" s="74" t="s">
        <v>821</v>
      </c>
      <c r="E167" s="74" t="s">
        <v>610</v>
      </c>
      <c r="F167" s="21" t="s">
        <v>1466</v>
      </c>
      <c r="G167" s="74" t="s">
        <v>639</v>
      </c>
      <c r="H167" s="74" t="s">
        <v>612</v>
      </c>
      <c r="I167" s="74" t="s">
        <v>613</v>
      </c>
      <c r="J167" s="21" t="str">
        <f>VLOOKUP(E167, 'RHA A to F by CCA'!A:B, 2,0)</f>
        <v>Area C</v>
      </c>
      <c r="K167" s="74" t="s">
        <v>123</v>
      </c>
      <c r="L167" s="74" t="s">
        <v>614</v>
      </c>
      <c r="M167" s="74">
        <f t="shared" si="24"/>
        <v>6</v>
      </c>
      <c r="N167" s="74">
        <f t="shared" si="24"/>
        <v>0</v>
      </c>
      <c r="O167" s="33">
        <f t="shared" si="25"/>
        <v>0</v>
      </c>
      <c r="P167" s="74">
        <v>0</v>
      </c>
      <c r="Q167" s="74">
        <v>0</v>
      </c>
      <c r="R167" s="33" t="e">
        <f t="shared" si="26"/>
        <v>#DIV/0!</v>
      </c>
      <c r="S167" s="74">
        <v>0</v>
      </c>
      <c r="T167" s="74">
        <v>0</v>
      </c>
      <c r="U167" s="33" t="e">
        <f t="shared" si="27"/>
        <v>#DIV/0!</v>
      </c>
      <c r="V167" s="74">
        <v>0</v>
      </c>
      <c r="W167" s="74">
        <v>0</v>
      </c>
      <c r="X167" s="33" t="e">
        <f t="shared" si="28"/>
        <v>#DIV/0!</v>
      </c>
      <c r="Y167" s="74">
        <v>4</v>
      </c>
      <c r="Z167" s="74">
        <v>0</v>
      </c>
      <c r="AA167" s="33">
        <f t="shared" si="29"/>
        <v>0</v>
      </c>
      <c r="AB167" s="74">
        <v>2</v>
      </c>
      <c r="AC167" s="74">
        <v>0</v>
      </c>
      <c r="AD167" s="33">
        <f t="shared" si="30"/>
        <v>0</v>
      </c>
      <c r="AE167" s="74">
        <v>0</v>
      </c>
      <c r="AF167" s="74">
        <v>0</v>
      </c>
      <c r="AG167" s="33" t="e">
        <f t="shared" si="31"/>
        <v>#DIV/0!</v>
      </c>
      <c r="AH167" s="74">
        <v>0</v>
      </c>
      <c r="AI167" s="74">
        <v>0</v>
      </c>
      <c r="AJ167" s="74" t="s">
        <v>126</v>
      </c>
      <c r="AK167" s="74" t="s">
        <v>157</v>
      </c>
      <c r="AL167" s="74">
        <v>10</v>
      </c>
      <c r="AM167" s="77">
        <v>44634.194224537037</v>
      </c>
      <c r="AN167" s="77">
        <v>44632</v>
      </c>
      <c r="AO167" s="74">
        <v>549</v>
      </c>
      <c r="AP167" s="21" t="s">
        <v>1479</v>
      </c>
      <c r="AQ167" s="92" t="str">
        <f t="shared" si="32"/>
        <v>Kincora, Kincora</v>
      </c>
      <c r="AR167" s="93" t="str">
        <f t="shared" si="33"/>
        <v>Kilkenny</v>
      </c>
      <c r="AS167" s="93" t="s">
        <v>1376</v>
      </c>
      <c r="AT167" s="93">
        <v>6</v>
      </c>
      <c r="AU167" s="93">
        <v>2</v>
      </c>
      <c r="AV167" s="94">
        <v>33.333333333333329</v>
      </c>
      <c r="AW167" s="33">
        <f t="shared" si="34"/>
        <v>0</v>
      </c>
      <c r="AX167" s="94">
        <f t="shared" si="35"/>
        <v>-33.333333333333329</v>
      </c>
    </row>
    <row r="168" spans="1:50" x14ac:dyDescent="0.2">
      <c r="A168" s="74" t="s">
        <v>822</v>
      </c>
      <c r="B168" s="75" t="s">
        <v>823</v>
      </c>
      <c r="C168" s="76" t="s">
        <v>824</v>
      </c>
      <c r="D168" s="74" t="s">
        <v>825</v>
      </c>
      <c r="E168" s="74" t="s">
        <v>826</v>
      </c>
      <c r="F168" s="21" t="s">
        <v>827</v>
      </c>
      <c r="G168" s="74" t="s">
        <v>827</v>
      </c>
      <c r="H168" s="74" t="s">
        <v>828</v>
      </c>
      <c r="I168" s="21" t="s">
        <v>829</v>
      </c>
      <c r="J168" s="21" t="str">
        <f>VLOOKUP(E168, 'RHA A to F by CCA'!A:B, 2,0)</f>
        <v>Area C</v>
      </c>
      <c r="K168" s="74" t="s">
        <v>123</v>
      </c>
      <c r="L168" s="74" t="s">
        <v>830</v>
      </c>
      <c r="M168" s="74">
        <f t="shared" si="24"/>
        <v>48</v>
      </c>
      <c r="N168" s="74">
        <f t="shared" si="24"/>
        <v>48</v>
      </c>
      <c r="O168" s="33">
        <f t="shared" si="25"/>
        <v>100</v>
      </c>
      <c r="P168" s="74">
        <v>3</v>
      </c>
      <c r="Q168" s="74">
        <v>3</v>
      </c>
      <c r="R168" s="33">
        <f t="shared" si="26"/>
        <v>100</v>
      </c>
      <c r="S168" s="74">
        <v>0</v>
      </c>
      <c r="T168" s="74">
        <v>0</v>
      </c>
      <c r="U168" s="33" t="e">
        <f t="shared" si="27"/>
        <v>#DIV/0!</v>
      </c>
      <c r="V168" s="74">
        <v>1</v>
      </c>
      <c r="W168" s="74">
        <v>1</v>
      </c>
      <c r="X168" s="33">
        <f t="shared" si="28"/>
        <v>100</v>
      </c>
      <c r="Y168" s="74">
        <v>10</v>
      </c>
      <c r="Z168" s="74">
        <v>10</v>
      </c>
      <c r="AA168" s="33">
        <f t="shared" si="29"/>
        <v>100</v>
      </c>
      <c r="AB168" s="74">
        <v>18</v>
      </c>
      <c r="AC168" s="74">
        <v>18</v>
      </c>
      <c r="AD168" s="33">
        <f t="shared" si="30"/>
        <v>100</v>
      </c>
      <c r="AE168" s="74">
        <v>16</v>
      </c>
      <c r="AF168" s="74">
        <v>16</v>
      </c>
      <c r="AG168" s="33">
        <f t="shared" si="31"/>
        <v>100</v>
      </c>
      <c r="AH168" s="74">
        <v>0</v>
      </c>
      <c r="AI168" s="74" t="s">
        <v>125</v>
      </c>
      <c r="AJ168" s="74" t="s">
        <v>126</v>
      </c>
      <c r="AK168" s="74" t="s">
        <v>127</v>
      </c>
      <c r="AL168" s="74">
        <v>43</v>
      </c>
      <c r="AM168" s="77">
        <v>44617.215671296297</v>
      </c>
      <c r="AN168" s="77" t="s">
        <v>205</v>
      </c>
      <c r="AO168" s="74">
        <v>347</v>
      </c>
      <c r="AP168" s="21" t="s">
        <v>1478</v>
      </c>
      <c r="AQ168" s="92" t="str">
        <f t="shared" si="32"/>
        <v>Atlanta Nursing Home, Sidmonton Road</v>
      </c>
      <c r="AR168" s="93" t="str">
        <f t="shared" si="33"/>
        <v>Wicklow</v>
      </c>
      <c r="AS168" s="93" t="s">
        <v>1377</v>
      </c>
      <c r="AT168" s="93">
        <v>51</v>
      </c>
      <c r="AU168" s="93">
        <v>51</v>
      </c>
      <c r="AV168" s="94">
        <v>100</v>
      </c>
      <c r="AW168" s="33">
        <f t="shared" si="34"/>
        <v>100</v>
      </c>
      <c r="AX168" s="94">
        <f t="shared" si="35"/>
        <v>0</v>
      </c>
    </row>
    <row r="169" spans="1:50" x14ac:dyDescent="0.2">
      <c r="A169" s="74" t="s">
        <v>831</v>
      </c>
      <c r="B169" s="75" t="s">
        <v>832</v>
      </c>
      <c r="C169" s="76" t="s">
        <v>833</v>
      </c>
      <c r="D169" s="74" t="s">
        <v>834</v>
      </c>
      <c r="E169" s="74" t="s">
        <v>835</v>
      </c>
      <c r="F169" s="21" t="s">
        <v>1467</v>
      </c>
      <c r="G169" s="74" t="s">
        <v>836</v>
      </c>
      <c r="H169" s="74" t="s">
        <v>828</v>
      </c>
      <c r="I169" s="21" t="s">
        <v>829</v>
      </c>
      <c r="J169" s="21" t="str">
        <f>VLOOKUP(E169, 'RHA A to F by CCA'!A:B, 2,0)</f>
        <v>Area C</v>
      </c>
      <c r="K169" s="74" t="s">
        <v>123</v>
      </c>
      <c r="L169" s="74" t="s">
        <v>830</v>
      </c>
      <c r="M169" s="74">
        <f t="shared" si="24"/>
        <v>109</v>
      </c>
      <c r="N169" s="74">
        <f t="shared" si="24"/>
        <v>87</v>
      </c>
      <c r="O169" s="33">
        <f t="shared" si="25"/>
        <v>79.816513761467888</v>
      </c>
      <c r="P169" s="74">
        <v>16</v>
      </c>
      <c r="Q169" s="74">
        <v>11</v>
      </c>
      <c r="R169" s="33">
        <f t="shared" si="26"/>
        <v>68.75</v>
      </c>
      <c r="S169" s="74">
        <v>2</v>
      </c>
      <c r="T169" s="74">
        <v>2</v>
      </c>
      <c r="U169" s="33">
        <f t="shared" si="27"/>
        <v>100</v>
      </c>
      <c r="V169" s="74">
        <v>25</v>
      </c>
      <c r="W169" s="74">
        <v>18</v>
      </c>
      <c r="X169" s="33">
        <f t="shared" si="28"/>
        <v>72</v>
      </c>
      <c r="Y169" s="74">
        <v>25</v>
      </c>
      <c r="Z169" s="74">
        <v>22</v>
      </c>
      <c r="AA169" s="33">
        <f t="shared" si="29"/>
        <v>88</v>
      </c>
      <c r="AB169" s="74">
        <v>8</v>
      </c>
      <c r="AC169" s="74">
        <v>6</v>
      </c>
      <c r="AD169" s="33">
        <f t="shared" si="30"/>
        <v>75</v>
      </c>
      <c r="AE169" s="74">
        <v>33</v>
      </c>
      <c r="AF169" s="74">
        <v>28</v>
      </c>
      <c r="AG169" s="33">
        <f t="shared" si="31"/>
        <v>84.848484848484844</v>
      </c>
      <c r="AH169" s="74">
        <v>0</v>
      </c>
      <c r="AI169" s="74" t="s">
        <v>135</v>
      </c>
      <c r="AJ169" s="74" t="s">
        <v>126</v>
      </c>
      <c r="AK169" s="74" t="s">
        <v>837</v>
      </c>
      <c r="AL169" s="74">
        <v>105</v>
      </c>
      <c r="AM169" s="77">
        <v>44616.356747685182</v>
      </c>
      <c r="AN169" s="77" t="s">
        <v>231</v>
      </c>
      <c r="AO169" s="74">
        <v>336</v>
      </c>
      <c r="AP169" s="21" t="s">
        <v>1478</v>
      </c>
      <c r="AQ169" s="92" t="str">
        <f t="shared" si="32"/>
        <v>Mount Carmel Community Hospital (Short Stay Beds), Braemor Park</v>
      </c>
      <c r="AR169" s="93" t="str">
        <f t="shared" si="33"/>
        <v>Dublin</v>
      </c>
      <c r="AS169" s="93" t="s">
        <v>78</v>
      </c>
      <c r="AT169" s="93" t="s">
        <v>78</v>
      </c>
      <c r="AU169" s="93" t="s">
        <v>78</v>
      </c>
      <c r="AV169" s="93" t="s">
        <v>78</v>
      </c>
      <c r="AW169" s="33">
        <f t="shared" si="34"/>
        <v>79.816513761467888</v>
      </c>
      <c r="AX169" s="94" t="s">
        <v>78</v>
      </c>
    </row>
    <row r="170" spans="1:50" x14ac:dyDescent="0.2">
      <c r="A170" s="74" t="s">
        <v>838</v>
      </c>
      <c r="B170" s="75" t="s">
        <v>839</v>
      </c>
      <c r="C170" s="76" t="s">
        <v>840</v>
      </c>
      <c r="D170" s="74" t="s">
        <v>841</v>
      </c>
      <c r="E170" s="74" t="s">
        <v>835</v>
      </c>
      <c r="F170" s="21" t="s">
        <v>1467</v>
      </c>
      <c r="G170" s="74" t="s">
        <v>836</v>
      </c>
      <c r="H170" s="74" t="s">
        <v>828</v>
      </c>
      <c r="I170" s="21" t="s">
        <v>829</v>
      </c>
      <c r="J170" s="21" t="str">
        <f>VLOOKUP(E170, 'RHA A to F by CCA'!A:B, 2,0)</f>
        <v>Area C</v>
      </c>
      <c r="K170" s="74" t="s">
        <v>123</v>
      </c>
      <c r="L170" s="74" t="s">
        <v>830</v>
      </c>
      <c r="M170" s="74">
        <f t="shared" si="24"/>
        <v>40</v>
      </c>
      <c r="N170" s="74">
        <f t="shared" si="24"/>
        <v>28</v>
      </c>
      <c r="O170" s="33">
        <f t="shared" si="25"/>
        <v>70</v>
      </c>
      <c r="P170" s="74">
        <v>1</v>
      </c>
      <c r="Q170" s="74">
        <v>1</v>
      </c>
      <c r="R170" s="33">
        <f t="shared" si="26"/>
        <v>100</v>
      </c>
      <c r="S170" s="74">
        <v>4</v>
      </c>
      <c r="T170" s="74">
        <v>2</v>
      </c>
      <c r="U170" s="33">
        <f t="shared" si="27"/>
        <v>50</v>
      </c>
      <c r="V170" s="74">
        <v>5</v>
      </c>
      <c r="W170" s="74">
        <v>2</v>
      </c>
      <c r="X170" s="33">
        <f t="shared" si="28"/>
        <v>40</v>
      </c>
      <c r="Y170" s="74">
        <v>17</v>
      </c>
      <c r="Z170" s="74">
        <v>13</v>
      </c>
      <c r="AA170" s="33">
        <f t="shared" si="29"/>
        <v>76.470588235294116</v>
      </c>
      <c r="AB170" s="74">
        <v>12</v>
      </c>
      <c r="AC170" s="74">
        <v>9</v>
      </c>
      <c r="AD170" s="33">
        <f t="shared" si="30"/>
        <v>75</v>
      </c>
      <c r="AE170" s="74">
        <v>1</v>
      </c>
      <c r="AF170" s="74">
        <v>1</v>
      </c>
      <c r="AG170" s="33">
        <f t="shared" si="31"/>
        <v>100</v>
      </c>
      <c r="AH170" s="74">
        <v>0</v>
      </c>
      <c r="AI170" s="74" t="s">
        <v>125</v>
      </c>
      <c r="AJ170" s="74" t="s">
        <v>126</v>
      </c>
      <c r="AK170" s="74" t="s">
        <v>157</v>
      </c>
      <c r="AL170" s="74">
        <v>15</v>
      </c>
      <c r="AM170" s="77">
        <v>44641.101111111115</v>
      </c>
      <c r="AN170" s="77" t="s">
        <v>842</v>
      </c>
      <c r="AO170" s="74">
        <v>322</v>
      </c>
      <c r="AP170" s="21" t="s">
        <v>1479</v>
      </c>
      <c r="AQ170" s="92" t="str">
        <f t="shared" si="32"/>
        <v>Clonskeagh Hospital, LeBrun House, Vergemount Mental Health Facility</v>
      </c>
      <c r="AR170" s="93" t="str">
        <f t="shared" si="33"/>
        <v>Dublin</v>
      </c>
      <c r="AS170" s="93" t="s">
        <v>1377</v>
      </c>
      <c r="AT170" s="93">
        <v>38</v>
      </c>
      <c r="AU170" s="93">
        <v>20</v>
      </c>
      <c r="AV170" s="94">
        <v>52.631578947368418</v>
      </c>
      <c r="AW170" s="33">
        <f t="shared" si="34"/>
        <v>70</v>
      </c>
      <c r="AX170" s="94">
        <f t="shared" si="35"/>
        <v>17.368421052631582</v>
      </c>
    </row>
    <row r="171" spans="1:50" x14ac:dyDescent="0.2">
      <c r="A171" s="74" t="s">
        <v>843</v>
      </c>
      <c r="B171" s="75" t="s">
        <v>844</v>
      </c>
      <c r="C171" s="76" t="s">
        <v>845</v>
      </c>
      <c r="D171" s="74" t="s">
        <v>846</v>
      </c>
      <c r="E171" s="74" t="s">
        <v>826</v>
      </c>
      <c r="F171" s="21" t="s">
        <v>827</v>
      </c>
      <c r="G171" s="74" t="s">
        <v>827</v>
      </c>
      <c r="H171" s="74" t="s">
        <v>828</v>
      </c>
      <c r="I171" s="21" t="s">
        <v>829</v>
      </c>
      <c r="J171" s="21" t="str">
        <f>VLOOKUP(E171, 'RHA A to F by CCA'!A:B, 2,0)</f>
        <v>Area C</v>
      </c>
      <c r="K171" s="74" t="s">
        <v>123</v>
      </c>
      <c r="L171" s="74" t="s">
        <v>830</v>
      </c>
      <c r="M171" s="74">
        <f t="shared" si="24"/>
        <v>47</v>
      </c>
      <c r="N171" s="74">
        <f t="shared" si="24"/>
        <v>32</v>
      </c>
      <c r="O171" s="33">
        <f t="shared" si="25"/>
        <v>68.085106382978722</v>
      </c>
      <c r="P171" s="74">
        <v>1</v>
      </c>
      <c r="Q171" s="74">
        <v>1</v>
      </c>
      <c r="R171" s="33">
        <f t="shared" si="26"/>
        <v>100</v>
      </c>
      <c r="S171" s="74">
        <v>15</v>
      </c>
      <c r="T171" s="74">
        <v>10</v>
      </c>
      <c r="U171" s="33">
        <f t="shared" si="27"/>
        <v>66.666666666666657</v>
      </c>
      <c r="V171" s="74">
        <v>6</v>
      </c>
      <c r="W171" s="74">
        <v>3</v>
      </c>
      <c r="X171" s="33">
        <f t="shared" si="28"/>
        <v>50</v>
      </c>
      <c r="Y171" s="74">
        <v>12</v>
      </c>
      <c r="Z171" s="74">
        <v>7</v>
      </c>
      <c r="AA171" s="33">
        <f t="shared" si="29"/>
        <v>58.333333333333336</v>
      </c>
      <c r="AB171" s="74">
        <v>6</v>
      </c>
      <c r="AC171" s="74">
        <v>5</v>
      </c>
      <c r="AD171" s="33">
        <f t="shared" si="30"/>
        <v>83.333333333333343</v>
      </c>
      <c r="AE171" s="74">
        <v>7</v>
      </c>
      <c r="AF171" s="74">
        <v>6</v>
      </c>
      <c r="AG171" s="33">
        <f t="shared" si="31"/>
        <v>85.714285714285708</v>
      </c>
      <c r="AH171" s="74">
        <v>2</v>
      </c>
      <c r="AI171" s="74" t="s">
        <v>135</v>
      </c>
      <c r="AJ171" s="74" t="s">
        <v>126</v>
      </c>
      <c r="AK171" s="74" t="s">
        <v>157</v>
      </c>
      <c r="AL171" s="74">
        <v>12</v>
      </c>
      <c r="AM171" s="77">
        <v>44539.325821759259</v>
      </c>
      <c r="AN171" s="77" t="s">
        <v>278</v>
      </c>
      <c r="AO171" s="74">
        <v>120</v>
      </c>
      <c r="AP171" s="21" t="s">
        <v>1479</v>
      </c>
      <c r="AQ171" s="92" t="str">
        <f t="shared" si="32"/>
        <v>Avonmore ward, Newcastle hospital (CH06), HSE Community Healthcare East, Newcastle Hospital, Greystones, Co. Wicklow</v>
      </c>
      <c r="AR171" s="93" t="str">
        <f t="shared" si="33"/>
        <v>Wicklow</v>
      </c>
      <c r="AS171" s="93" t="s">
        <v>78</v>
      </c>
      <c r="AT171" s="93" t="s">
        <v>78</v>
      </c>
      <c r="AU171" s="93" t="s">
        <v>78</v>
      </c>
      <c r="AV171" s="93" t="s">
        <v>78</v>
      </c>
      <c r="AW171" s="33">
        <f t="shared" si="34"/>
        <v>68.085106382978722</v>
      </c>
      <c r="AX171" s="94" t="s">
        <v>78</v>
      </c>
    </row>
    <row r="172" spans="1:50" x14ac:dyDescent="0.2">
      <c r="A172" s="74" t="s">
        <v>838</v>
      </c>
      <c r="B172" s="75" t="s">
        <v>839</v>
      </c>
      <c r="C172" s="76" t="s">
        <v>847</v>
      </c>
      <c r="D172" s="74" t="s">
        <v>841</v>
      </c>
      <c r="E172" s="74" t="s">
        <v>835</v>
      </c>
      <c r="F172" s="21" t="s">
        <v>1467</v>
      </c>
      <c r="G172" s="74" t="s">
        <v>836</v>
      </c>
      <c r="H172" s="74" t="s">
        <v>828</v>
      </c>
      <c r="I172" s="21" t="s">
        <v>829</v>
      </c>
      <c r="J172" s="21" t="str">
        <f>VLOOKUP(E172, 'RHA A to F by CCA'!A:B, 2,0)</f>
        <v>Area C</v>
      </c>
      <c r="K172" s="74" t="s">
        <v>123</v>
      </c>
      <c r="L172" s="74" t="s">
        <v>830</v>
      </c>
      <c r="M172" s="74">
        <f t="shared" si="24"/>
        <v>45</v>
      </c>
      <c r="N172" s="74">
        <f t="shared" si="24"/>
        <v>29</v>
      </c>
      <c r="O172" s="33">
        <f t="shared" si="25"/>
        <v>64.444444444444443</v>
      </c>
      <c r="P172" s="74">
        <v>0</v>
      </c>
      <c r="Q172" s="74">
        <v>0</v>
      </c>
      <c r="R172" s="33" t="e">
        <f t="shared" si="26"/>
        <v>#DIV/0!</v>
      </c>
      <c r="S172" s="74">
        <v>2</v>
      </c>
      <c r="T172" s="74">
        <v>1</v>
      </c>
      <c r="U172" s="33">
        <f t="shared" si="27"/>
        <v>50</v>
      </c>
      <c r="V172" s="74">
        <v>4</v>
      </c>
      <c r="W172" s="74">
        <v>1</v>
      </c>
      <c r="X172" s="33">
        <f t="shared" si="28"/>
        <v>25</v>
      </c>
      <c r="Y172" s="74">
        <v>14</v>
      </c>
      <c r="Z172" s="74">
        <v>9</v>
      </c>
      <c r="AA172" s="33">
        <f t="shared" si="29"/>
        <v>64.285714285714292</v>
      </c>
      <c r="AB172" s="74">
        <v>13</v>
      </c>
      <c r="AC172" s="74">
        <v>7</v>
      </c>
      <c r="AD172" s="33">
        <f t="shared" si="30"/>
        <v>53.846153846153847</v>
      </c>
      <c r="AE172" s="74">
        <v>12</v>
      </c>
      <c r="AF172" s="74">
        <v>11</v>
      </c>
      <c r="AG172" s="33">
        <f t="shared" si="31"/>
        <v>91.666666666666657</v>
      </c>
      <c r="AH172" s="74">
        <v>0</v>
      </c>
      <c r="AI172" s="74" t="s">
        <v>125</v>
      </c>
      <c r="AJ172" s="74" t="s">
        <v>126</v>
      </c>
      <c r="AK172" s="74" t="s">
        <v>157</v>
      </c>
      <c r="AL172" s="74">
        <v>14</v>
      </c>
      <c r="AM172" s="77">
        <v>44641.105879629627</v>
      </c>
      <c r="AN172" s="77" t="s">
        <v>842</v>
      </c>
      <c r="AO172" s="74">
        <v>324</v>
      </c>
      <c r="AP172" s="21" t="s">
        <v>1479</v>
      </c>
      <c r="AQ172" s="92" t="str">
        <f t="shared" si="32"/>
        <v>Clonskeagh Hospital, Whitethorn House, Vergemount Mental Health Facility,</v>
      </c>
      <c r="AR172" s="93" t="str">
        <f t="shared" si="33"/>
        <v>Dublin</v>
      </c>
      <c r="AS172" s="93" t="s">
        <v>1377</v>
      </c>
      <c r="AT172" s="93">
        <v>38</v>
      </c>
      <c r="AU172" s="93">
        <v>20</v>
      </c>
      <c r="AV172" s="94">
        <v>52.631578947368418</v>
      </c>
      <c r="AW172" s="33">
        <f t="shared" si="34"/>
        <v>64.444444444444443</v>
      </c>
      <c r="AX172" s="94">
        <f t="shared" si="35"/>
        <v>11.812865497076025</v>
      </c>
    </row>
    <row r="173" spans="1:50" x14ac:dyDescent="0.2">
      <c r="A173" s="74" t="s">
        <v>848</v>
      </c>
      <c r="B173" s="75" t="s">
        <v>849</v>
      </c>
      <c r="C173" s="76" t="s">
        <v>850</v>
      </c>
      <c r="D173" s="74" t="s">
        <v>851</v>
      </c>
      <c r="E173" s="74" t="s">
        <v>835</v>
      </c>
      <c r="F173" s="21" t="s">
        <v>1467</v>
      </c>
      <c r="G173" s="74" t="s">
        <v>836</v>
      </c>
      <c r="H173" s="74" t="s">
        <v>828</v>
      </c>
      <c r="I173" s="21" t="s">
        <v>829</v>
      </c>
      <c r="J173" s="21" t="str">
        <f>VLOOKUP(E173, 'RHA A to F by CCA'!A:B, 2,0)</f>
        <v>Area C</v>
      </c>
      <c r="K173" s="74" t="s">
        <v>123</v>
      </c>
      <c r="L173" s="74" t="s">
        <v>830</v>
      </c>
      <c r="M173" s="74">
        <f t="shared" si="24"/>
        <v>27</v>
      </c>
      <c r="N173" s="74">
        <f t="shared" si="24"/>
        <v>17</v>
      </c>
      <c r="O173" s="33">
        <f t="shared" si="25"/>
        <v>62.962962962962962</v>
      </c>
      <c r="P173" s="74">
        <v>0</v>
      </c>
      <c r="Q173" s="74">
        <v>0</v>
      </c>
      <c r="R173" s="33" t="e">
        <f t="shared" si="26"/>
        <v>#DIV/0!</v>
      </c>
      <c r="S173" s="74">
        <v>1</v>
      </c>
      <c r="T173" s="74">
        <v>1</v>
      </c>
      <c r="U173" s="33">
        <f t="shared" si="27"/>
        <v>100</v>
      </c>
      <c r="V173" s="74">
        <v>1</v>
      </c>
      <c r="W173" s="74">
        <v>1</v>
      </c>
      <c r="X173" s="33">
        <f t="shared" si="28"/>
        <v>100</v>
      </c>
      <c r="Y173" s="74">
        <v>13</v>
      </c>
      <c r="Z173" s="74">
        <v>9</v>
      </c>
      <c r="AA173" s="33">
        <f t="shared" si="29"/>
        <v>69.230769230769226</v>
      </c>
      <c r="AB173" s="74">
        <v>9</v>
      </c>
      <c r="AC173" s="74">
        <v>5</v>
      </c>
      <c r="AD173" s="33">
        <f t="shared" si="30"/>
        <v>55.555555555555557</v>
      </c>
      <c r="AE173" s="74">
        <v>3</v>
      </c>
      <c r="AF173" s="74">
        <v>1</v>
      </c>
      <c r="AG173" s="33">
        <f t="shared" si="31"/>
        <v>33.333333333333329</v>
      </c>
      <c r="AH173" s="74">
        <v>0</v>
      </c>
      <c r="AI173" s="74" t="s">
        <v>125</v>
      </c>
      <c r="AJ173" s="74" t="s">
        <v>126</v>
      </c>
      <c r="AK173" s="74" t="s">
        <v>157</v>
      </c>
      <c r="AL173" s="74">
        <v>14</v>
      </c>
      <c r="AM173" s="77">
        <v>44641.103414351855</v>
      </c>
      <c r="AN173" s="77" t="s">
        <v>842</v>
      </c>
      <c r="AO173" s="74">
        <v>323</v>
      </c>
      <c r="AP173" s="21" t="s">
        <v>1479</v>
      </c>
      <c r="AQ173" s="92" t="str">
        <f t="shared" si="32"/>
        <v>Cois Ceim Residential Home, COIS CÉIM RESIDENTIAL HOME</v>
      </c>
      <c r="AR173" s="93" t="str">
        <f t="shared" si="33"/>
        <v>Dublin</v>
      </c>
      <c r="AS173" s="93" t="s">
        <v>78</v>
      </c>
      <c r="AT173" s="93" t="s">
        <v>78</v>
      </c>
      <c r="AU173" s="93" t="s">
        <v>78</v>
      </c>
      <c r="AV173" s="93" t="s">
        <v>78</v>
      </c>
      <c r="AW173" s="33">
        <f t="shared" si="34"/>
        <v>62.962962962962962</v>
      </c>
      <c r="AX173" s="94" t="s">
        <v>78</v>
      </c>
    </row>
    <row r="174" spans="1:50" x14ac:dyDescent="0.2">
      <c r="A174" s="74" t="s">
        <v>852</v>
      </c>
      <c r="B174" s="75" t="s">
        <v>853</v>
      </c>
      <c r="C174" s="76" t="s">
        <v>854</v>
      </c>
      <c r="D174" s="74" t="s">
        <v>855</v>
      </c>
      <c r="E174" s="74" t="s">
        <v>826</v>
      </c>
      <c r="F174" s="21" t="s">
        <v>827</v>
      </c>
      <c r="G174" s="74" t="s">
        <v>827</v>
      </c>
      <c r="H174" s="74" t="s">
        <v>828</v>
      </c>
      <c r="I174" s="21" t="s">
        <v>829</v>
      </c>
      <c r="J174" s="21" t="str">
        <f>VLOOKUP(E174, 'RHA A to F by CCA'!A:B, 2,0)</f>
        <v>Area C</v>
      </c>
      <c r="K174" s="74" t="s">
        <v>123</v>
      </c>
      <c r="L174" s="74" t="s">
        <v>830</v>
      </c>
      <c r="M174" s="74">
        <f t="shared" si="24"/>
        <v>132</v>
      </c>
      <c r="N174" s="74">
        <f t="shared" si="24"/>
        <v>68</v>
      </c>
      <c r="O174" s="33">
        <f t="shared" si="25"/>
        <v>51.515151515151516</v>
      </c>
      <c r="P174" s="74">
        <v>15</v>
      </c>
      <c r="Q174" s="74">
        <v>9</v>
      </c>
      <c r="R174" s="33">
        <f t="shared" si="26"/>
        <v>60</v>
      </c>
      <c r="S174" s="74">
        <v>0</v>
      </c>
      <c r="T174" s="74">
        <v>0</v>
      </c>
      <c r="U174" s="33" t="e">
        <f t="shared" si="27"/>
        <v>#DIV/0!</v>
      </c>
      <c r="V174" s="74">
        <v>1</v>
      </c>
      <c r="W174" s="74">
        <v>1</v>
      </c>
      <c r="X174" s="33">
        <f t="shared" si="28"/>
        <v>100</v>
      </c>
      <c r="Y174" s="74">
        <v>30</v>
      </c>
      <c r="Z174" s="74">
        <v>10</v>
      </c>
      <c r="AA174" s="33">
        <f t="shared" si="29"/>
        <v>33.333333333333329</v>
      </c>
      <c r="AB174" s="74">
        <v>6</v>
      </c>
      <c r="AC174" s="74">
        <v>5</v>
      </c>
      <c r="AD174" s="33">
        <f t="shared" si="30"/>
        <v>83.333333333333343</v>
      </c>
      <c r="AE174" s="74">
        <v>80</v>
      </c>
      <c r="AF174" s="74">
        <v>43</v>
      </c>
      <c r="AG174" s="33">
        <f t="shared" si="31"/>
        <v>53.75</v>
      </c>
      <c r="AH174" s="74">
        <v>9</v>
      </c>
      <c r="AI174" s="74" t="s">
        <v>135</v>
      </c>
      <c r="AJ174" s="74" t="s">
        <v>126</v>
      </c>
      <c r="AK174" s="74" t="s">
        <v>127</v>
      </c>
      <c r="AL174" s="74">
        <v>92</v>
      </c>
      <c r="AM174" s="77">
        <v>44538.105682870373</v>
      </c>
      <c r="AN174" s="77" t="s">
        <v>187</v>
      </c>
      <c r="AO174" s="74">
        <v>90</v>
      </c>
      <c r="AP174" s="21" t="s">
        <v>1478</v>
      </c>
      <c r="AQ174" s="92" t="str">
        <f t="shared" si="32"/>
        <v>St Colman's Residential Care Centre, Ballygannon</v>
      </c>
      <c r="AR174" s="93" t="str">
        <f t="shared" si="33"/>
        <v>Wicklow</v>
      </c>
      <c r="AS174" s="93" t="s">
        <v>1377</v>
      </c>
      <c r="AT174" s="93">
        <v>121</v>
      </c>
      <c r="AU174" s="93">
        <v>88</v>
      </c>
      <c r="AV174" s="94">
        <v>72.727272727272734</v>
      </c>
      <c r="AW174" s="33">
        <f t="shared" si="34"/>
        <v>51.515151515151516</v>
      </c>
      <c r="AX174" s="94">
        <f t="shared" si="35"/>
        <v>-21.212121212121218</v>
      </c>
    </row>
    <row r="175" spans="1:50" x14ac:dyDescent="0.2">
      <c r="A175" s="74" t="s">
        <v>856</v>
      </c>
      <c r="B175" s="75" t="s">
        <v>857</v>
      </c>
      <c r="C175" s="76" t="s">
        <v>858</v>
      </c>
      <c r="D175" s="74" t="s">
        <v>859</v>
      </c>
      <c r="E175" s="74" t="s">
        <v>860</v>
      </c>
      <c r="F175" s="21" t="s">
        <v>1468</v>
      </c>
      <c r="G175" s="74" t="s">
        <v>836</v>
      </c>
      <c r="H175" s="74" t="s">
        <v>828</v>
      </c>
      <c r="I175" s="21" t="s">
        <v>829</v>
      </c>
      <c r="J175" s="21" t="str">
        <f>VLOOKUP(E175, 'RHA A to F by CCA'!A:B, 2,0)</f>
        <v>Area C</v>
      </c>
      <c r="K175" s="74" t="s">
        <v>123</v>
      </c>
      <c r="L175" s="74" t="s">
        <v>830</v>
      </c>
      <c r="M175" s="74">
        <f t="shared" si="24"/>
        <v>50</v>
      </c>
      <c r="N175" s="74">
        <f t="shared" si="24"/>
        <v>20</v>
      </c>
      <c r="O175" s="33">
        <f t="shared" si="25"/>
        <v>40</v>
      </c>
      <c r="P175" s="74">
        <v>2</v>
      </c>
      <c r="Q175" s="74">
        <v>2</v>
      </c>
      <c r="R175" s="33">
        <f t="shared" si="26"/>
        <v>100</v>
      </c>
      <c r="S175" s="74">
        <v>1</v>
      </c>
      <c r="T175" s="74">
        <v>1</v>
      </c>
      <c r="U175" s="33">
        <f t="shared" si="27"/>
        <v>100</v>
      </c>
      <c r="V175" s="74">
        <v>2</v>
      </c>
      <c r="W175" s="74">
        <v>2</v>
      </c>
      <c r="X175" s="33">
        <f t="shared" si="28"/>
        <v>100</v>
      </c>
      <c r="Y175" s="74">
        <v>17</v>
      </c>
      <c r="Z175" s="74">
        <v>4</v>
      </c>
      <c r="AA175" s="33">
        <f t="shared" si="29"/>
        <v>23.52941176470588</v>
      </c>
      <c r="AB175" s="74">
        <v>9</v>
      </c>
      <c r="AC175" s="74">
        <v>3</v>
      </c>
      <c r="AD175" s="33">
        <f t="shared" si="30"/>
        <v>33.333333333333329</v>
      </c>
      <c r="AE175" s="74">
        <v>19</v>
      </c>
      <c r="AF175" s="74">
        <v>8</v>
      </c>
      <c r="AG175" s="33">
        <f t="shared" si="31"/>
        <v>42.105263157894733</v>
      </c>
      <c r="AH175" s="74">
        <v>5</v>
      </c>
      <c r="AI175" s="74">
        <v>0</v>
      </c>
      <c r="AJ175" s="74" t="s">
        <v>126</v>
      </c>
      <c r="AK175" s="74" t="s">
        <v>127</v>
      </c>
      <c r="AL175" s="74">
        <v>46</v>
      </c>
      <c r="AM175" s="77">
        <v>44589.367025462961</v>
      </c>
      <c r="AN175" s="77">
        <v>44589</v>
      </c>
      <c r="AO175" s="74">
        <v>299</v>
      </c>
      <c r="AP175" s="21" t="s">
        <v>1478</v>
      </c>
      <c r="AQ175" s="92" t="str">
        <f t="shared" si="32"/>
        <v>Dalkey Community Unit for Older Persons, Civic Offices</v>
      </c>
      <c r="AR175" s="93" t="str">
        <f t="shared" si="33"/>
        <v>Dublin</v>
      </c>
      <c r="AS175" s="93" t="s">
        <v>1377</v>
      </c>
      <c r="AT175" s="93">
        <v>63</v>
      </c>
      <c r="AU175" s="93">
        <v>25</v>
      </c>
      <c r="AV175" s="94">
        <v>39.682539682539684</v>
      </c>
      <c r="AW175" s="33">
        <f t="shared" si="34"/>
        <v>40</v>
      </c>
      <c r="AX175" s="94">
        <f t="shared" si="35"/>
        <v>0.31746031746031633</v>
      </c>
    </row>
    <row r="176" spans="1:50" x14ac:dyDescent="0.2">
      <c r="A176" s="74" t="e">
        <v>#N/A</v>
      </c>
      <c r="B176" s="75" t="s">
        <v>861</v>
      </c>
      <c r="C176" s="76" t="s">
        <v>862</v>
      </c>
      <c r="D176" s="74" t="s">
        <v>863</v>
      </c>
      <c r="E176" s="74" t="s">
        <v>835</v>
      </c>
      <c r="F176" s="21" t="s">
        <v>1467</v>
      </c>
      <c r="G176" s="74" t="s">
        <v>836</v>
      </c>
      <c r="H176" s="74" t="s">
        <v>828</v>
      </c>
      <c r="I176" s="21" t="s">
        <v>829</v>
      </c>
      <c r="J176" s="21" t="str">
        <f>VLOOKUP(E176, 'RHA A to F by CCA'!A:B, 2,0)</f>
        <v>Area C</v>
      </c>
      <c r="K176" s="74" t="s">
        <v>123</v>
      </c>
      <c r="L176" s="74" t="s">
        <v>830</v>
      </c>
      <c r="M176" s="74">
        <f t="shared" si="24"/>
        <v>8</v>
      </c>
      <c r="N176" s="74">
        <f t="shared" si="24"/>
        <v>3</v>
      </c>
      <c r="O176" s="33">
        <f t="shared" si="25"/>
        <v>37.5</v>
      </c>
      <c r="P176" s="74">
        <v>2</v>
      </c>
      <c r="Q176" s="74">
        <v>2</v>
      </c>
      <c r="R176" s="33">
        <f t="shared" si="26"/>
        <v>100</v>
      </c>
      <c r="S176" s="74">
        <v>0</v>
      </c>
      <c r="T176" s="74">
        <v>0</v>
      </c>
      <c r="U176" s="33" t="e">
        <f t="shared" si="27"/>
        <v>#DIV/0!</v>
      </c>
      <c r="V176" s="74">
        <v>0</v>
      </c>
      <c r="W176" s="74">
        <v>0</v>
      </c>
      <c r="X176" s="33" t="e">
        <f t="shared" si="28"/>
        <v>#DIV/0!</v>
      </c>
      <c r="Y176" s="74">
        <v>0</v>
      </c>
      <c r="Z176" s="74">
        <v>0</v>
      </c>
      <c r="AA176" s="33" t="e">
        <f t="shared" si="29"/>
        <v>#DIV/0!</v>
      </c>
      <c r="AB176" s="74">
        <v>0</v>
      </c>
      <c r="AC176" s="74">
        <v>0</v>
      </c>
      <c r="AD176" s="33" t="e">
        <f t="shared" si="30"/>
        <v>#DIV/0!</v>
      </c>
      <c r="AE176" s="74">
        <v>6</v>
      </c>
      <c r="AF176" s="74">
        <v>1</v>
      </c>
      <c r="AG176" s="33">
        <f t="shared" si="31"/>
        <v>16.666666666666664</v>
      </c>
      <c r="AH176" s="74">
        <v>0</v>
      </c>
      <c r="AI176" s="74" t="s">
        <v>135</v>
      </c>
      <c r="AJ176" s="74" t="s">
        <v>126</v>
      </c>
      <c r="AK176" s="74" t="s">
        <v>162</v>
      </c>
      <c r="AL176" s="74">
        <v>7</v>
      </c>
      <c r="AM176" s="77">
        <v>44602.225439814814</v>
      </c>
      <c r="AN176" s="77" t="s">
        <v>864</v>
      </c>
      <c r="AO176" s="74">
        <v>302</v>
      </c>
      <c r="AP176" s="21" t="s">
        <v>1478</v>
      </c>
      <c r="AQ176" s="92" t="str">
        <f t="shared" si="32"/>
        <v>Southside Intellectual Disability Service, Dundrum Community Homes, Moyville, 3 Moyville,  Rathfarnham, Dublin 16,  D16 FH42 / 89 Barton Road East, Churchtown, Dublin 14 D14 NC58</v>
      </c>
      <c r="AR176" s="93" t="str">
        <f t="shared" si="33"/>
        <v>Dublin</v>
      </c>
      <c r="AS176" s="93" t="s">
        <v>78</v>
      </c>
      <c r="AT176" s="93" t="s">
        <v>78</v>
      </c>
      <c r="AU176" s="93" t="s">
        <v>78</v>
      </c>
      <c r="AV176" s="93" t="s">
        <v>78</v>
      </c>
      <c r="AW176" s="33">
        <f t="shared" si="34"/>
        <v>37.5</v>
      </c>
      <c r="AX176" s="94" t="s">
        <v>78</v>
      </c>
    </row>
    <row r="177" spans="1:50" x14ac:dyDescent="0.2">
      <c r="A177" s="74" t="s">
        <v>865</v>
      </c>
      <c r="B177" s="75" t="s">
        <v>866</v>
      </c>
      <c r="C177" s="76" t="s">
        <v>867</v>
      </c>
      <c r="D177" s="74" t="s">
        <v>868</v>
      </c>
      <c r="E177" s="74" t="s">
        <v>869</v>
      </c>
      <c r="F177" s="21" t="s">
        <v>1469</v>
      </c>
      <c r="G177" s="74" t="s">
        <v>836</v>
      </c>
      <c r="H177" s="74" t="s">
        <v>828</v>
      </c>
      <c r="I177" s="21" t="s">
        <v>829</v>
      </c>
      <c r="J177" s="21" t="str">
        <f>VLOOKUP(E177, 'RHA A to F by CCA'!A:B, 2,0)</f>
        <v>Area B</v>
      </c>
      <c r="K177" s="74" t="s">
        <v>123</v>
      </c>
      <c r="L177" s="74" t="s">
        <v>870</v>
      </c>
      <c r="M177" s="74">
        <f t="shared" si="24"/>
        <v>55</v>
      </c>
      <c r="N177" s="74">
        <f t="shared" si="24"/>
        <v>44</v>
      </c>
      <c r="O177" s="33">
        <f t="shared" si="25"/>
        <v>80</v>
      </c>
      <c r="P177" s="74">
        <v>2</v>
      </c>
      <c r="Q177" s="74">
        <v>1</v>
      </c>
      <c r="R177" s="33">
        <f t="shared" si="26"/>
        <v>50</v>
      </c>
      <c r="S177" s="74">
        <v>0</v>
      </c>
      <c r="T177" s="74">
        <v>0</v>
      </c>
      <c r="U177" s="33" t="e">
        <f t="shared" si="27"/>
        <v>#DIV/0!</v>
      </c>
      <c r="V177" s="74">
        <v>13</v>
      </c>
      <c r="W177" s="74">
        <v>11</v>
      </c>
      <c r="X177" s="33">
        <f t="shared" si="28"/>
        <v>84.615384615384613</v>
      </c>
      <c r="Y177" s="74">
        <v>27</v>
      </c>
      <c r="Z177" s="74">
        <v>22</v>
      </c>
      <c r="AA177" s="33">
        <f t="shared" si="29"/>
        <v>81.481481481481481</v>
      </c>
      <c r="AB177" s="74">
        <v>4</v>
      </c>
      <c r="AC177" s="74">
        <v>3</v>
      </c>
      <c r="AD177" s="33">
        <f t="shared" si="30"/>
        <v>75</v>
      </c>
      <c r="AE177" s="74">
        <v>9</v>
      </c>
      <c r="AF177" s="74">
        <v>7</v>
      </c>
      <c r="AG177" s="33">
        <f t="shared" si="31"/>
        <v>77.777777777777786</v>
      </c>
      <c r="AH177" s="74">
        <v>13</v>
      </c>
      <c r="AI177" s="74" t="s">
        <v>135</v>
      </c>
      <c r="AJ177" s="74" t="s">
        <v>126</v>
      </c>
      <c r="AK177" s="74" t="s">
        <v>127</v>
      </c>
      <c r="AL177" s="74">
        <v>47</v>
      </c>
      <c r="AM177" s="77">
        <v>44537.274189814816</v>
      </c>
      <c r="AN177" s="77" t="s">
        <v>269</v>
      </c>
      <c r="AO177" s="74">
        <v>87</v>
      </c>
      <c r="AP177" s="21" t="s">
        <v>1478</v>
      </c>
      <c r="AQ177" s="92" t="str">
        <f t="shared" si="32"/>
        <v>Bellvilla Community Nursing Unit, Bellvilla Community Unit</v>
      </c>
      <c r="AR177" s="93" t="str">
        <f t="shared" si="33"/>
        <v>Dublin</v>
      </c>
      <c r="AS177" s="93" t="s">
        <v>1378</v>
      </c>
      <c r="AT177" s="93">
        <v>60</v>
      </c>
      <c r="AU177" s="93">
        <v>45</v>
      </c>
      <c r="AV177" s="94">
        <v>75</v>
      </c>
      <c r="AW177" s="33">
        <f t="shared" si="34"/>
        <v>80</v>
      </c>
      <c r="AX177" s="94">
        <f t="shared" si="35"/>
        <v>5</v>
      </c>
    </row>
    <row r="178" spans="1:50" x14ac:dyDescent="0.2">
      <c r="A178" s="74" t="s">
        <v>871</v>
      </c>
      <c r="B178" s="75" t="s">
        <v>872</v>
      </c>
      <c r="C178" s="76" t="s">
        <v>873</v>
      </c>
      <c r="D178" s="74" t="s">
        <v>874</v>
      </c>
      <c r="E178" s="74" t="s">
        <v>875</v>
      </c>
      <c r="F178" s="21" t="s">
        <v>1470</v>
      </c>
      <c r="G178" s="74" t="s">
        <v>827</v>
      </c>
      <c r="H178" s="74" t="s">
        <v>828</v>
      </c>
      <c r="I178" s="21" t="s">
        <v>829</v>
      </c>
      <c r="J178" s="21" t="str">
        <f>VLOOKUP(E178, 'RHA A to F by CCA'!A:B, 2,0)</f>
        <v>Area B</v>
      </c>
      <c r="K178" s="74" t="s">
        <v>123</v>
      </c>
      <c r="L178" s="74" t="s">
        <v>870</v>
      </c>
      <c r="M178" s="74">
        <f t="shared" si="24"/>
        <v>109</v>
      </c>
      <c r="N178" s="74">
        <f t="shared" si="24"/>
        <v>78</v>
      </c>
      <c r="O178" s="33">
        <f t="shared" si="25"/>
        <v>71.559633027522935</v>
      </c>
      <c r="P178" s="74">
        <v>7</v>
      </c>
      <c r="Q178" s="74">
        <v>4</v>
      </c>
      <c r="R178" s="33">
        <f t="shared" si="26"/>
        <v>57.142857142857139</v>
      </c>
      <c r="S178" s="74">
        <v>0</v>
      </c>
      <c r="T178" s="74">
        <v>0</v>
      </c>
      <c r="U178" s="33" t="e">
        <f t="shared" si="27"/>
        <v>#DIV/0!</v>
      </c>
      <c r="V178" s="74">
        <v>1</v>
      </c>
      <c r="W178" s="74">
        <v>1</v>
      </c>
      <c r="X178" s="33">
        <f t="shared" si="28"/>
        <v>100</v>
      </c>
      <c r="Y178" s="74">
        <v>45</v>
      </c>
      <c r="Z178" s="74">
        <v>27</v>
      </c>
      <c r="AA178" s="33">
        <f t="shared" si="29"/>
        <v>60</v>
      </c>
      <c r="AB178" s="74">
        <v>20</v>
      </c>
      <c r="AC178" s="74">
        <v>17</v>
      </c>
      <c r="AD178" s="33">
        <f t="shared" si="30"/>
        <v>85</v>
      </c>
      <c r="AE178" s="74">
        <v>36</v>
      </c>
      <c r="AF178" s="74">
        <v>29</v>
      </c>
      <c r="AG178" s="33">
        <f t="shared" si="31"/>
        <v>80.555555555555557</v>
      </c>
      <c r="AH178" s="74">
        <v>9</v>
      </c>
      <c r="AI178" s="74" t="s">
        <v>135</v>
      </c>
      <c r="AJ178" s="74" t="s">
        <v>126</v>
      </c>
      <c r="AK178" s="74" t="s">
        <v>127</v>
      </c>
      <c r="AL178" s="74">
        <v>60</v>
      </c>
      <c r="AM178" s="77">
        <v>44616.275983796295</v>
      </c>
      <c r="AN178" s="77" t="s">
        <v>231</v>
      </c>
      <c r="AO178" s="74">
        <v>333</v>
      </c>
      <c r="AP178" s="21" t="s">
        <v>1478</v>
      </c>
      <c r="AQ178" s="92" t="str">
        <f t="shared" si="32"/>
        <v>Baltinglass Community Hospital, Newtownsaunders</v>
      </c>
      <c r="AR178" s="93" t="str">
        <f t="shared" si="33"/>
        <v>Wicklow</v>
      </c>
      <c r="AS178" s="93" t="s">
        <v>1378</v>
      </c>
      <c r="AT178" s="93">
        <v>107</v>
      </c>
      <c r="AU178" s="93">
        <v>82</v>
      </c>
      <c r="AV178" s="94">
        <v>76.63551401869158</v>
      </c>
      <c r="AW178" s="33">
        <f t="shared" si="34"/>
        <v>71.559633027522935</v>
      </c>
      <c r="AX178" s="94">
        <f t="shared" si="35"/>
        <v>-5.0758809911686456</v>
      </c>
    </row>
    <row r="179" spans="1:50" x14ac:dyDescent="0.2">
      <c r="A179" s="74" t="s">
        <v>876</v>
      </c>
      <c r="B179" s="75" t="s">
        <v>877</v>
      </c>
      <c r="C179" s="76" t="s">
        <v>878</v>
      </c>
      <c r="D179" s="74" t="s">
        <v>879</v>
      </c>
      <c r="E179" s="74" t="s">
        <v>875</v>
      </c>
      <c r="F179" s="21" t="s">
        <v>1470</v>
      </c>
      <c r="G179" s="74" t="s">
        <v>880</v>
      </c>
      <c r="H179" s="74" t="s">
        <v>828</v>
      </c>
      <c r="I179" s="21" t="s">
        <v>829</v>
      </c>
      <c r="J179" s="21" t="str">
        <f>VLOOKUP(E179, 'RHA A to F by CCA'!A:B, 2,0)</f>
        <v>Area B</v>
      </c>
      <c r="K179" s="74" t="s">
        <v>123</v>
      </c>
      <c r="L179" s="74" t="s">
        <v>870</v>
      </c>
      <c r="M179" s="74">
        <f t="shared" si="24"/>
        <v>67</v>
      </c>
      <c r="N179" s="74">
        <f t="shared" si="24"/>
        <v>44</v>
      </c>
      <c r="O179" s="33">
        <f t="shared" si="25"/>
        <v>65.671641791044777</v>
      </c>
      <c r="P179" s="74">
        <v>4</v>
      </c>
      <c r="Q179" s="74">
        <v>4</v>
      </c>
      <c r="R179" s="33">
        <f t="shared" si="26"/>
        <v>100</v>
      </c>
      <c r="S179" s="74">
        <v>1</v>
      </c>
      <c r="T179" s="74">
        <v>0</v>
      </c>
      <c r="U179" s="33">
        <f t="shared" si="27"/>
        <v>0</v>
      </c>
      <c r="V179" s="74">
        <v>1</v>
      </c>
      <c r="W179" s="74">
        <v>1</v>
      </c>
      <c r="X179" s="33">
        <f t="shared" si="28"/>
        <v>100</v>
      </c>
      <c r="Y179" s="74">
        <v>22</v>
      </c>
      <c r="Z179" s="74">
        <v>12</v>
      </c>
      <c r="AA179" s="33">
        <f t="shared" si="29"/>
        <v>54.54545454545454</v>
      </c>
      <c r="AB179" s="74">
        <v>14</v>
      </c>
      <c r="AC179" s="74">
        <v>13</v>
      </c>
      <c r="AD179" s="33">
        <f t="shared" si="30"/>
        <v>92.857142857142861</v>
      </c>
      <c r="AE179" s="74">
        <v>25</v>
      </c>
      <c r="AF179" s="74">
        <v>14</v>
      </c>
      <c r="AG179" s="33">
        <f t="shared" si="31"/>
        <v>56.000000000000007</v>
      </c>
      <c r="AH179" s="74">
        <v>0</v>
      </c>
      <c r="AI179" s="74" t="s">
        <v>135</v>
      </c>
      <c r="AJ179" s="74" t="s">
        <v>126</v>
      </c>
      <c r="AK179" s="74" t="s">
        <v>127</v>
      </c>
      <c r="AL179" s="74">
        <v>33</v>
      </c>
      <c r="AM179" s="77">
        <v>44621.123877314814</v>
      </c>
      <c r="AN179" s="77" t="s">
        <v>396</v>
      </c>
      <c r="AO179" s="74">
        <v>364</v>
      </c>
      <c r="AP179" s="21" t="s">
        <v>1478</v>
      </c>
      <c r="AQ179" s="92" t="str">
        <f t="shared" si="32"/>
        <v>Maynooth Community Care Unit, Maynooth Community Unit</v>
      </c>
      <c r="AR179" s="93" t="str">
        <f t="shared" si="33"/>
        <v>Kildare</v>
      </c>
      <c r="AS179" s="93" t="s">
        <v>1378</v>
      </c>
      <c r="AT179" s="93">
        <v>60</v>
      </c>
      <c r="AU179" s="93">
        <v>38</v>
      </c>
      <c r="AV179" s="94">
        <v>63.333333333333329</v>
      </c>
      <c r="AW179" s="33">
        <f t="shared" si="34"/>
        <v>65.671641791044777</v>
      </c>
      <c r="AX179" s="94">
        <f t="shared" si="35"/>
        <v>2.3383084577114488</v>
      </c>
    </row>
    <row r="180" spans="1:50" x14ac:dyDescent="0.2">
      <c r="A180" s="74" t="s">
        <v>881</v>
      </c>
      <c r="B180" s="75" t="s">
        <v>882</v>
      </c>
      <c r="C180" s="76" t="s">
        <v>883</v>
      </c>
      <c r="D180" s="74" t="s">
        <v>884</v>
      </c>
      <c r="E180" s="74" t="s">
        <v>869</v>
      </c>
      <c r="F180" s="21" t="s">
        <v>1469</v>
      </c>
      <c r="G180" s="74" t="s">
        <v>836</v>
      </c>
      <c r="H180" s="74" t="s">
        <v>828</v>
      </c>
      <c r="I180" s="21" t="s">
        <v>829</v>
      </c>
      <c r="J180" s="21" t="str">
        <f>VLOOKUP(E180, 'RHA A to F by CCA'!A:B, 2,0)</f>
        <v>Area B</v>
      </c>
      <c r="K180" s="74" t="s">
        <v>123</v>
      </c>
      <c r="L180" s="74" t="s">
        <v>870</v>
      </c>
      <c r="M180" s="74">
        <f t="shared" si="24"/>
        <v>91</v>
      </c>
      <c r="N180" s="74">
        <f t="shared" si="24"/>
        <v>56</v>
      </c>
      <c r="O180" s="33">
        <f t="shared" si="25"/>
        <v>61.53846153846154</v>
      </c>
      <c r="P180" s="74">
        <v>2</v>
      </c>
      <c r="Q180" s="74">
        <v>0</v>
      </c>
      <c r="R180" s="33">
        <f t="shared" si="26"/>
        <v>0</v>
      </c>
      <c r="S180" s="74">
        <v>0</v>
      </c>
      <c r="T180" s="74">
        <v>0</v>
      </c>
      <c r="U180" s="33" t="e">
        <f t="shared" si="27"/>
        <v>#DIV/0!</v>
      </c>
      <c r="V180" s="74">
        <v>7</v>
      </c>
      <c r="W180" s="74">
        <v>2</v>
      </c>
      <c r="X180" s="33">
        <f t="shared" si="28"/>
        <v>28.571428571428569</v>
      </c>
      <c r="Y180" s="74">
        <v>37</v>
      </c>
      <c r="Z180" s="74">
        <v>26</v>
      </c>
      <c r="AA180" s="33">
        <f t="shared" si="29"/>
        <v>70.270270270270274</v>
      </c>
      <c r="AB180" s="74">
        <v>15</v>
      </c>
      <c r="AC180" s="74">
        <v>12</v>
      </c>
      <c r="AD180" s="33">
        <f t="shared" si="30"/>
        <v>80</v>
      </c>
      <c r="AE180" s="74">
        <v>30</v>
      </c>
      <c r="AF180" s="74">
        <v>16</v>
      </c>
      <c r="AG180" s="33">
        <f t="shared" si="31"/>
        <v>53.333333333333336</v>
      </c>
      <c r="AH180" s="74">
        <v>6</v>
      </c>
      <c r="AI180" s="74" t="s">
        <v>135</v>
      </c>
      <c r="AJ180" s="74" t="s">
        <v>126</v>
      </c>
      <c r="AK180" s="74" t="s">
        <v>127</v>
      </c>
      <c r="AL180" s="74">
        <v>45</v>
      </c>
      <c r="AM180" s="77">
        <v>44542.173472222225</v>
      </c>
      <c r="AN180" s="77" t="s">
        <v>885</v>
      </c>
      <c r="AO180" s="74">
        <v>150</v>
      </c>
      <c r="AP180" s="21" t="s">
        <v>1478</v>
      </c>
      <c r="AQ180" s="92" t="str">
        <f t="shared" si="32"/>
        <v>The Meath Community Unit, 1-9 The Meath Primary Care Centre</v>
      </c>
      <c r="AR180" s="93" t="str">
        <f t="shared" si="33"/>
        <v>Dublin</v>
      </c>
      <c r="AS180" s="93" t="s">
        <v>78</v>
      </c>
      <c r="AT180" s="93" t="s">
        <v>78</v>
      </c>
      <c r="AU180" s="93" t="s">
        <v>78</v>
      </c>
      <c r="AV180" s="93" t="s">
        <v>78</v>
      </c>
      <c r="AW180" s="33">
        <f t="shared" si="34"/>
        <v>61.53846153846154</v>
      </c>
      <c r="AX180" s="94" t="s">
        <v>78</v>
      </c>
    </row>
    <row r="181" spans="1:50" x14ac:dyDescent="0.2">
      <c r="A181" s="74" t="s">
        <v>886</v>
      </c>
      <c r="B181" s="75" t="s">
        <v>887</v>
      </c>
      <c r="C181" s="76" t="s">
        <v>888</v>
      </c>
      <c r="D181" s="74" t="s">
        <v>889</v>
      </c>
      <c r="E181" s="74" t="s">
        <v>875</v>
      </c>
      <c r="F181" s="21" t="s">
        <v>1470</v>
      </c>
      <c r="G181" s="74" t="s">
        <v>880</v>
      </c>
      <c r="H181" s="74" t="s">
        <v>828</v>
      </c>
      <c r="I181" s="21" t="s">
        <v>829</v>
      </c>
      <c r="J181" s="21" t="str">
        <f>VLOOKUP(E181, 'RHA A to F by CCA'!A:B, 2,0)</f>
        <v>Area B</v>
      </c>
      <c r="K181" s="74" t="s">
        <v>123</v>
      </c>
      <c r="L181" s="74" t="s">
        <v>870</v>
      </c>
      <c r="M181" s="74">
        <f t="shared" si="24"/>
        <v>177</v>
      </c>
      <c r="N181" s="74">
        <f t="shared" si="24"/>
        <v>94</v>
      </c>
      <c r="O181" s="33">
        <f t="shared" si="25"/>
        <v>53.10734463276836</v>
      </c>
      <c r="P181" s="74">
        <v>8</v>
      </c>
      <c r="Q181" s="74">
        <v>6</v>
      </c>
      <c r="R181" s="33">
        <f t="shared" si="26"/>
        <v>75</v>
      </c>
      <c r="S181" s="74">
        <v>1</v>
      </c>
      <c r="T181" s="74">
        <v>0</v>
      </c>
      <c r="U181" s="33">
        <f t="shared" si="27"/>
        <v>0</v>
      </c>
      <c r="V181" s="74">
        <v>4</v>
      </c>
      <c r="W181" s="74">
        <v>4</v>
      </c>
      <c r="X181" s="33">
        <f t="shared" si="28"/>
        <v>100</v>
      </c>
      <c r="Y181" s="74">
        <v>63</v>
      </c>
      <c r="Z181" s="74">
        <v>32</v>
      </c>
      <c r="AA181" s="33">
        <f t="shared" si="29"/>
        <v>50.793650793650791</v>
      </c>
      <c r="AB181" s="74">
        <v>25</v>
      </c>
      <c r="AC181" s="74">
        <v>11</v>
      </c>
      <c r="AD181" s="33">
        <f t="shared" si="30"/>
        <v>44</v>
      </c>
      <c r="AE181" s="74">
        <v>76</v>
      </c>
      <c r="AF181" s="74">
        <v>41</v>
      </c>
      <c r="AG181" s="33">
        <f t="shared" si="31"/>
        <v>53.94736842105263</v>
      </c>
      <c r="AH181" s="74">
        <v>7</v>
      </c>
      <c r="AI181" s="74" t="s">
        <v>135</v>
      </c>
      <c r="AJ181" s="74" t="s">
        <v>126</v>
      </c>
      <c r="AK181" s="74" t="s">
        <v>127</v>
      </c>
      <c r="AL181" s="74">
        <v>79</v>
      </c>
      <c r="AM181" s="77">
        <v>44658.220925925925</v>
      </c>
      <c r="AN181" s="77">
        <v>44536</v>
      </c>
      <c r="AO181" s="74">
        <v>576</v>
      </c>
      <c r="AP181" s="21" t="s">
        <v>1478</v>
      </c>
      <c r="AQ181" s="92" t="str">
        <f t="shared" si="32"/>
        <v>St Vincent's Hospital, Woodstock Street</v>
      </c>
      <c r="AR181" s="93" t="str">
        <f t="shared" si="33"/>
        <v>Kildare</v>
      </c>
      <c r="AS181" s="93" t="s">
        <v>78</v>
      </c>
      <c r="AT181" s="93" t="s">
        <v>78</v>
      </c>
      <c r="AU181" s="93" t="s">
        <v>78</v>
      </c>
      <c r="AV181" s="93" t="s">
        <v>78</v>
      </c>
      <c r="AW181" s="33">
        <f t="shared" si="34"/>
        <v>53.10734463276836</v>
      </c>
      <c r="AX181" s="94" t="s">
        <v>78</v>
      </c>
    </row>
    <row r="182" spans="1:50" x14ac:dyDescent="0.2">
      <c r="A182" s="74" t="s">
        <v>890</v>
      </c>
      <c r="B182" s="75" t="s">
        <v>891</v>
      </c>
      <c r="C182" s="76" t="s">
        <v>892</v>
      </c>
      <c r="D182" s="74" t="s">
        <v>893</v>
      </c>
      <c r="E182" s="74" t="s">
        <v>894</v>
      </c>
      <c r="F182" s="21" t="s">
        <v>1471</v>
      </c>
      <c r="G182" s="74" t="s">
        <v>836</v>
      </c>
      <c r="H182" s="74" t="s">
        <v>828</v>
      </c>
      <c r="I182" s="21" t="s">
        <v>829</v>
      </c>
      <c r="J182" s="21" t="str">
        <f>VLOOKUP(E182, 'RHA A to F by CCA'!A:B, 2,0)</f>
        <v>Area B</v>
      </c>
      <c r="K182" s="74" t="s">
        <v>123</v>
      </c>
      <c r="L182" s="74" t="s">
        <v>870</v>
      </c>
      <c r="M182" s="74">
        <f t="shared" si="24"/>
        <v>210</v>
      </c>
      <c r="N182" s="74">
        <f t="shared" si="24"/>
        <v>103</v>
      </c>
      <c r="O182" s="33">
        <f t="shared" si="25"/>
        <v>49.047619047619044</v>
      </c>
      <c r="P182" s="74">
        <v>0</v>
      </c>
      <c r="Q182" s="74">
        <v>0</v>
      </c>
      <c r="R182" s="33" t="e">
        <f t="shared" si="26"/>
        <v>#DIV/0!</v>
      </c>
      <c r="S182" s="74">
        <v>4</v>
      </c>
      <c r="T182" s="74">
        <v>4</v>
      </c>
      <c r="U182" s="33">
        <f t="shared" si="27"/>
        <v>100</v>
      </c>
      <c r="V182" s="74">
        <v>13</v>
      </c>
      <c r="W182" s="74">
        <v>11</v>
      </c>
      <c r="X182" s="33">
        <f t="shared" si="28"/>
        <v>84.615384615384613</v>
      </c>
      <c r="Y182" s="74">
        <v>134</v>
      </c>
      <c r="Z182" s="74">
        <v>70</v>
      </c>
      <c r="AA182" s="33">
        <f t="shared" si="29"/>
        <v>52.238805970149251</v>
      </c>
      <c r="AB182" s="74">
        <v>59</v>
      </c>
      <c r="AC182" s="74">
        <v>18</v>
      </c>
      <c r="AD182" s="33">
        <f t="shared" si="30"/>
        <v>30.508474576271187</v>
      </c>
      <c r="AE182" s="74">
        <v>0</v>
      </c>
      <c r="AF182" s="74">
        <v>0</v>
      </c>
      <c r="AG182" s="33" t="e">
        <f t="shared" si="31"/>
        <v>#DIV/0!</v>
      </c>
      <c r="AH182" s="74">
        <v>0</v>
      </c>
      <c r="AI182" s="74" t="s">
        <v>125</v>
      </c>
      <c r="AJ182" s="74" t="s">
        <v>126</v>
      </c>
      <c r="AK182" s="74" t="s">
        <v>127</v>
      </c>
      <c r="AL182" s="74">
        <v>122</v>
      </c>
      <c r="AM182" s="77">
        <v>44627.173611111109</v>
      </c>
      <c r="AN182" s="77">
        <v>44627</v>
      </c>
      <c r="AO182" s="74">
        <v>441</v>
      </c>
      <c r="AP182" s="21" t="s">
        <v>1478</v>
      </c>
      <c r="AQ182" s="92" t="str">
        <f t="shared" si="32"/>
        <v>Cherry Orchard Hospital, Ballyfermot</v>
      </c>
      <c r="AR182" s="93" t="str">
        <f t="shared" si="33"/>
        <v>Dublin</v>
      </c>
      <c r="AS182" s="93" t="s">
        <v>78</v>
      </c>
      <c r="AT182" s="93" t="s">
        <v>78</v>
      </c>
      <c r="AU182" s="93" t="s">
        <v>78</v>
      </c>
      <c r="AV182" s="93" t="s">
        <v>78</v>
      </c>
      <c r="AW182" s="33">
        <f t="shared" si="34"/>
        <v>49.047619047619044</v>
      </c>
      <c r="AX182" s="94" t="s">
        <v>78</v>
      </c>
    </row>
    <row r="183" spans="1:50" x14ac:dyDescent="0.2">
      <c r="A183" s="74" t="s">
        <v>895</v>
      </c>
      <c r="B183" s="75" t="s">
        <v>896</v>
      </c>
      <c r="C183" s="76" t="s">
        <v>897</v>
      </c>
      <c r="D183" s="74" t="s">
        <v>898</v>
      </c>
      <c r="E183" s="74" t="s">
        <v>869</v>
      </c>
      <c r="F183" s="21" t="s">
        <v>1469</v>
      </c>
      <c r="G183" s="74" t="s">
        <v>836</v>
      </c>
      <c r="H183" s="74" t="s">
        <v>828</v>
      </c>
      <c r="I183" s="21" t="s">
        <v>829</v>
      </c>
      <c r="J183" s="21" t="str">
        <f>VLOOKUP(E183, 'RHA A to F by CCA'!A:B, 2,0)</f>
        <v>Area B</v>
      </c>
      <c r="K183" s="74" t="s">
        <v>123</v>
      </c>
      <c r="L183" s="74" t="s">
        <v>870</v>
      </c>
      <c r="M183" s="74">
        <f t="shared" si="24"/>
        <v>80</v>
      </c>
      <c r="N183" s="74">
        <f t="shared" si="24"/>
        <v>37</v>
      </c>
      <c r="O183" s="33">
        <f t="shared" si="25"/>
        <v>46.25</v>
      </c>
      <c r="P183" s="74">
        <v>8</v>
      </c>
      <c r="Q183" s="74">
        <v>7</v>
      </c>
      <c r="R183" s="33">
        <f t="shared" si="26"/>
        <v>87.5</v>
      </c>
      <c r="S183" s="74">
        <v>1</v>
      </c>
      <c r="T183" s="74">
        <v>1</v>
      </c>
      <c r="U183" s="33">
        <f t="shared" si="27"/>
        <v>100</v>
      </c>
      <c r="V183" s="74">
        <v>1</v>
      </c>
      <c r="W183" s="74">
        <v>1</v>
      </c>
      <c r="X183" s="33">
        <f t="shared" si="28"/>
        <v>100</v>
      </c>
      <c r="Y183" s="74">
        <v>24</v>
      </c>
      <c r="Z183" s="74">
        <v>10</v>
      </c>
      <c r="AA183" s="33">
        <f t="shared" si="29"/>
        <v>41.666666666666671</v>
      </c>
      <c r="AB183" s="74">
        <v>17</v>
      </c>
      <c r="AC183" s="74">
        <v>8</v>
      </c>
      <c r="AD183" s="33">
        <f t="shared" si="30"/>
        <v>47.058823529411761</v>
      </c>
      <c r="AE183" s="74">
        <v>29</v>
      </c>
      <c r="AF183" s="74">
        <v>10</v>
      </c>
      <c r="AG183" s="33">
        <f t="shared" si="31"/>
        <v>34.482758620689658</v>
      </c>
      <c r="AH183" s="74">
        <v>3</v>
      </c>
      <c r="AI183" s="74" t="s">
        <v>135</v>
      </c>
      <c r="AJ183" s="74" t="s">
        <v>126</v>
      </c>
      <c r="AK183" s="74" t="s">
        <v>127</v>
      </c>
      <c r="AL183" s="74">
        <v>46</v>
      </c>
      <c r="AM183" s="77">
        <v>44621.252766203703</v>
      </c>
      <c r="AN183" s="77">
        <v>44621</v>
      </c>
      <c r="AO183" s="74">
        <v>369</v>
      </c>
      <c r="AP183" s="21" t="s">
        <v>1478</v>
      </c>
      <c r="AQ183" s="92" t="str">
        <f t="shared" si="32"/>
        <v>Tymon North Community Unit, Tymon North Road</v>
      </c>
      <c r="AR183" s="93" t="str">
        <f t="shared" si="33"/>
        <v>Dublin</v>
      </c>
      <c r="AS183" s="93" t="s">
        <v>1378</v>
      </c>
      <c r="AT183" s="93">
        <v>76</v>
      </c>
      <c r="AU183" s="93">
        <v>52</v>
      </c>
      <c r="AV183" s="94">
        <v>68.421052631578945</v>
      </c>
      <c r="AW183" s="33">
        <f t="shared" si="34"/>
        <v>46.25</v>
      </c>
      <c r="AX183" s="94">
        <f t="shared" si="35"/>
        <v>-22.171052631578945</v>
      </c>
    </row>
    <row r="184" spans="1:50" x14ac:dyDescent="0.2">
      <c r="A184" s="74" t="e">
        <v>#N/A</v>
      </c>
      <c r="B184" s="75" t="s">
        <v>899</v>
      </c>
      <c r="C184" s="76" t="s">
        <v>900</v>
      </c>
      <c r="D184" s="74" t="s">
        <v>901</v>
      </c>
      <c r="E184" s="74" t="s">
        <v>902</v>
      </c>
      <c r="F184" s="21" t="s">
        <v>1472</v>
      </c>
      <c r="G184" s="74" t="s">
        <v>836</v>
      </c>
      <c r="H184" s="74" t="s">
        <v>828</v>
      </c>
      <c r="I184" s="21" t="s">
        <v>829</v>
      </c>
      <c r="J184" s="21" t="str">
        <f>VLOOKUP(E184, 'RHA A to F by CCA'!A:B, 2,0)</f>
        <v>Area B</v>
      </c>
      <c r="K184" s="74" t="s">
        <v>123</v>
      </c>
      <c r="L184" s="74" t="s">
        <v>870</v>
      </c>
      <c r="M184" s="74">
        <f t="shared" si="24"/>
        <v>12</v>
      </c>
      <c r="N184" s="74">
        <f t="shared" si="24"/>
        <v>5</v>
      </c>
      <c r="O184" s="33">
        <f t="shared" si="25"/>
        <v>41.666666666666671</v>
      </c>
      <c r="P184" s="74">
        <v>1</v>
      </c>
      <c r="Q184" s="74">
        <v>0</v>
      </c>
      <c r="R184" s="33">
        <f t="shared" si="26"/>
        <v>0</v>
      </c>
      <c r="S184" s="74">
        <v>0</v>
      </c>
      <c r="T184" s="74">
        <v>0</v>
      </c>
      <c r="U184" s="33" t="e">
        <f t="shared" si="27"/>
        <v>#DIV/0!</v>
      </c>
      <c r="V184" s="74">
        <v>3</v>
      </c>
      <c r="W184" s="74">
        <v>1</v>
      </c>
      <c r="X184" s="33">
        <f t="shared" si="28"/>
        <v>33.333333333333329</v>
      </c>
      <c r="Y184" s="74">
        <v>0</v>
      </c>
      <c r="Z184" s="74">
        <v>0</v>
      </c>
      <c r="AA184" s="33" t="e">
        <f t="shared" si="29"/>
        <v>#DIV/0!</v>
      </c>
      <c r="AB184" s="74">
        <v>0</v>
      </c>
      <c r="AC184" s="74">
        <v>0</v>
      </c>
      <c r="AD184" s="33" t="e">
        <f t="shared" si="30"/>
        <v>#DIV/0!</v>
      </c>
      <c r="AE184" s="74">
        <v>8</v>
      </c>
      <c r="AF184" s="74">
        <v>4</v>
      </c>
      <c r="AG184" s="33">
        <f t="shared" si="31"/>
        <v>50</v>
      </c>
      <c r="AH184" s="74">
        <v>0</v>
      </c>
      <c r="AI184" s="74" t="s">
        <v>135</v>
      </c>
      <c r="AJ184" s="74" t="s">
        <v>126</v>
      </c>
      <c r="AK184" s="74" t="s">
        <v>162</v>
      </c>
      <c r="AL184" s="74">
        <v>11</v>
      </c>
      <c r="AM184" s="77">
        <v>44602.288229166668</v>
      </c>
      <c r="AN184" s="77" t="s">
        <v>864</v>
      </c>
      <c r="AO184" s="74">
        <v>304</v>
      </c>
      <c r="AP184" s="21" t="s">
        <v>1478</v>
      </c>
      <c r="AQ184" s="92" t="str">
        <f t="shared" si="32"/>
        <v>Southside Intellectul Disability Service, Rathfarmham Community Houses, 34A Dargle Wood, Knocklyon, Dublin 16 D16XA99 / 18 The Green, Boden Park, Rathfarmham, Dublin 16 D16P2R8 / 105 Butterfield Avenue, Ratrhfarnham, Dublin 16 D14PK03</v>
      </c>
      <c r="AR184" s="93" t="str">
        <f t="shared" si="33"/>
        <v>Dublin</v>
      </c>
      <c r="AS184" s="93" t="s">
        <v>78</v>
      </c>
      <c r="AT184" s="93" t="s">
        <v>78</v>
      </c>
      <c r="AU184" s="93" t="s">
        <v>78</v>
      </c>
      <c r="AV184" s="93" t="s">
        <v>78</v>
      </c>
      <c r="AW184" s="33">
        <f t="shared" si="34"/>
        <v>41.666666666666671</v>
      </c>
      <c r="AX184" s="94" t="s">
        <v>78</v>
      </c>
    </row>
    <row r="185" spans="1:50" x14ac:dyDescent="0.2">
      <c r="A185" s="74" t="e">
        <v>#N/A</v>
      </c>
      <c r="B185" s="75" t="s">
        <v>903</v>
      </c>
      <c r="C185" s="76" t="s">
        <v>904</v>
      </c>
      <c r="D185" s="74" t="s">
        <v>905</v>
      </c>
      <c r="E185" s="74" t="s">
        <v>869</v>
      </c>
      <c r="F185" s="21" t="s">
        <v>1469</v>
      </c>
      <c r="G185" s="74" t="s">
        <v>836</v>
      </c>
      <c r="H185" s="74" t="s">
        <v>828</v>
      </c>
      <c r="I185" s="21" t="s">
        <v>829</v>
      </c>
      <c r="J185" s="21" t="str">
        <f>VLOOKUP(E185, 'RHA A to F by CCA'!A:B, 2,0)</f>
        <v>Area B</v>
      </c>
      <c r="K185" s="74" t="s">
        <v>123</v>
      </c>
      <c r="L185" s="74" t="s">
        <v>870</v>
      </c>
      <c r="M185" s="74">
        <f t="shared" si="24"/>
        <v>10</v>
      </c>
      <c r="N185" s="74">
        <f t="shared" si="24"/>
        <v>4</v>
      </c>
      <c r="O185" s="33">
        <f t="shared" si="25"/>
        <v>40</v>
      </c>
      <c r="P185" s="74">
        <v>1</v>
      </c>
      <c r="Q185" s="74">
        <v>1</v>
      </c>
      <c r="R185" s="33">
        <f t="shared" si="26"/>
        <v>100</v>
      </c>
      <c r="S185" s="74">
        <v>0</v>
      </c>
      <c r="T185" s="74">
        <v>0</v>
      </c>
      <c r="U185" s="33" t="e">
        <f t="shared" si="27"/>
        <v>#DIV/0!</v>
      </c>
      <c r="V185" s="74">
        <v>1</v>
      </c>
      <c r="W185" s="74">
        <v>0</v>
      </c>
      <c r="X185" s="33">
        <f t="shared" si="28"/>
        <v>0</v>
      </c>
      <c r="Y185" s="74">
        <v>1</v>
      </c>
      <c r="Z185" s="74">
        <v>1</v>
      </c>
      <c r="AA185" s="33">
        <f t="shared" si="29"/>
        <v>100</v>
      </c>
      <c r="AB185" s="74">
        <v>0</v>
      </c>
      <c r="AC185" s="74">
        <v>0</v>
      </c>
      <c r="AD185" s="33" t="e">
        <f t="shared" si="30"/>
        <v>#DIV/0!</v>
      </c>
      <c r="AE185" s="74">
        <v>7</v>
      </c>
      <c r="AF185" s="74">
        <v>2</v>
      </c>
      <c r="AG185" s="33">
        <f t="shared" si="31"/>
        <v>28.571428571428569</v>
      </c>
      <c r="AH185" s="74">
        <v>0</v>
      </c>
      <c r="AI185" s="74" t="s">
        <v>135</v>
      </c>
      <c r="AJ185" s="74" t="s">
        <v>126</v>
      </c>
      <c r="AK185" s="74" t="s">
        <v>162</v>
      </c>
      <c r="AL185" s="74">
        <v>10</v>
      </c>
      <c r="AM185" s="77">
        <v>44602.24490740741</v>
      </c>
      <c r="AN185" s="77" t="s">
        <v>864</v>
      </c>
      <c r="AO185" s="74">
        <v>303</v>
      </c>
      <c r="AP185" s="21" t="s">
        <v>1478</v>
      </c>
      <c r="AQ185" s="92" t="str">
        <f t="shared" si="32"/>
        <v>Southside Intellectual Disability Service, Tallaght Community Houses, 72 Allerton Drive, Firhouse, Dublin 24, D24VK5E / 246 The Rise, Belgard Heights, Tallaght, Dublin 24 D24P2R4 / 71 Monalea Wood, Tallaght, Dublin 24 D24W8KF</v>
      </c>
      <c r="AR185" s="93" t="str">
        <f t="shared" si="33"/>
        <v>Dublin</v>
      </c>
      <c r="AS185" s="93" t="s">
        <v>78</v>
      </c>
      <c r="AT185" s="93" t="s">
        <v>78</v>
      </c>
      <c r="AU185" s="93" t="s">
        <v>78</v>
      </c>
      <c r="AV185" s="93" t="s">
        <v>78</v>
      </c>
      <c r="AW185" s="33">
        <f t="shared" si="34"/>
        <v>40</v>
      </c>
      <c r="AX185" s="94" t="s">
        <v>78</v>
      </c>
    </row>
    <row r="186" spans="1:50" x14ac:dyDescent="0.2">
      <c r="A186" s="74" t="e">
        <v>#N/A</v>
      </c>
      <c r="B186" s="75" t="s">
        <v>906</v>
      </c>
      <c r="C186" s="76" t="s">
        <v>907</v>
      </c>
      <c r="D186" s="74" t="s">
        <v>908</v>
      </c>
      <c r="E186" s="74" t="s">
        <v>902</v>
      </c>
      <c r="F186" s="21" t="s">
        <v>1472</v>
      </c>
      <c r="G186" s="74" t="s">
        <v>836</v>
      </c>
      <c r="H186" s="74" t="s">
        <v>828</v>
      </c>
      <c r="I186" s="21" t="s">
        <v>829</v>
      </c>
      <c r="J186" s="21" t="str">
        <f>VLOOKUP(E186, 'RHA A to F by CCA'!A:B, 2,0)</f>
        <v>Area B</v>
      </c>
      <c r="K186" s="74" t="s">
        <v>123</v>
      </c>
      <c r="L186" s="74" t="s">
        <v>870</v>
      </c>
      <c r="M186" s="74">
        <f t="shared" si="24"/>
        <v>28</v>
      </c>
      <c r="N186" s="74">
        <f t="shared" si="24"/>
        <v>11</v>
      </c>
      <c r="O186" s="33">
        <f t="shared" si="25"/>
        <v>39.285714285714285</v>
      </c>
      <c r="P186" s="74">
        <v>0</v>
      </c>
      <c r="Q186" s="74">
        <v>0</v>
      </c>
      <c r="R186" s="33" t="e">
        <f t="shared" si="26"/>
        <v>#DIV/0!</v>
      </c>
      <c r="S186" s="74">
        <v>0</v>
      </c>
      <c r="T186" s="74">
        <v>0</v>
      </c>
      <c r="U186" s="33" t="e">
        <f t="shared" si="27"/>
        <v>#DIV/0!</v>
      </c>
      <c r="V186" s="74">
        <v>0</v>
      </c>
      <c r="W186" s="74">
        <v>0</v>
      </c>
      <c r="X186" s="33" t="e">
        <f t="shared" si="28"/>
        <v>#DIV/0!</v>
      </c>
      <c r="Y186" s="74">
        <v>28</v>
      </c>
      <c r="Z186" s="74">
        <v>11</v>
      </c>
      <c r="AA186" s="33">
        <f t="shared" si="29"/>
        <v>39.285714285714285</v>
      </c>
      <c r="AB186" s="74">
        <v>0</v>
      </c>
      <c r="AC186" s="74">
        <v>0</v>
      </c>
      <c r="AD186" s="33" t="e">
        <f t="shared" si="30"/>
        <v>#DIV/0!</v>
      </c>
      <c r="AE186" s="74">
        <v>0</v>
      </c>
      <c r="AF186" s="74">
        <v>0</v>
      </c>
      <c r="AG186" s="33" t="e">
        <f t="shared" si="31"/>
        <v>#DIV/0!</v>
      </c>
      <c r="AH186" s="74">
        <v>0</v>
      </c>
      <c r="AI186" s="74" t="s">
        <v>135</v>
      </c>
      <c r="AJ186" s="74" t="s">
        <v>126</v>
      </c>
      <c r="AK186" s="74" t="s">
        <v>162</v>
      </c>
      <c r="AL186" s="74">
        <v>23</v>
      </c>
      <c r="AM186" s="77">
        <v>44602.340624999997</v>
      </c>
      <c r="AN186" s="77" t="s">
        <v>909</v>
      </c>
      <c r="AO186" s="74">
        <v>305</v>
      </c>
      <c r="AP186" s="21" t="s">
        <v>1478</v>
      </c>
      <c r="AQ186" s="92" t="str">
        <f t="shared" si="32"/>
        <v>Good Counsel Service SSIDS, Westfield House, Bloomfield Grounds, Stocking Lane, Rathfarnham, Dublin 16 D16Y992 / Cashel Heights, 203 Cashel Road, Crumlin, Dublin 12 D12H392 / Quilca House, 25 Greenmount Road, Terenure, Dublin 6 D06PK30</v>
      </c>
      <c r="AR186" s="93" t="str">
        <f t="shared" si="33"/>
        <v>Dublin</v>
      </c>
      <c r="AS186" s="93" t="s">
        <v>78</v>
      </c>
      <c r="AT186" s="93" t="s">
        <v>78</v>
      </c>
      <c r="AU186" s="93" t="s">
        <v>78</v>
      </c>
      <c r="AV186" s="93" t="s">
        <v>78</v>
      </c>
      <c r="AW186" s="33">
        <f t="shared" si="34"/>
        <v>39.285714285714285</v>
      </c>
      <c r="AX186" s="94" t="s">
        <v>78</v>
      </c>
    </row>
    <row r="187" spans="1:50" x14ac:dyDescent="0.2">
      <c r="A187" s="74" t="s">
        <v>910</v>
      </c>
      <c r="B187" s="75" t="s">
        <v>911</v>
      </c>
      <c r="C187" s="76" t="s">
        <v>912</v>
      </c>
      <c r="D187" s="74" t="s">
        <v>913</v>
      </c>
      <c r="E187" s="74" t="s">
        <v>875</v>
      </c>
      <c r="F187" s="21" t="s">
        <v>1470</v>
      </c>
      <c r="G187" s="74" t="s">
        <v>880</v>
      </c>
      <c r="H187" s="74" t="s">
        <v>828</v>
      </c>
      <c r="I187" s="21" t="s">
        <v>829</v>
      </c>
      <c r="J187" s="21" t="str">
        <f>VLOOKUP(E187, 'RHA A to F by CCA'!A:B, 2,0)</f>
        <v>Area B</v>
      </c>
      <c r="K187" s="74" t="s">
        <v>123</v>
      </c>
      <c r="L187" s="74" t="s">
        <v>870</v>
      </c>
      <c r="M187" s="74">
        <f t="shared" si="24"/>
        <v>80</v>
      </c>
      <c r="N187" s="74">
        <f t="shared" si="24"/>
        <v>10</v>
      </c>
      <c r="O187" s="33">
        <f t="shared" si="25"/>
        <v>12.5</v>
      </c>
      <c r="P187" s="74">
        <v>41</v>
      </c>
      <c r="Q187" s="74">
        <v>3</v>
      </c>
      <c r="R187" s="33">
        <f t="shared" si="26"/>
        <v>7.3170731707317067</v>
      </c>
      <c r="S187" s="74">
        <v>0</v>
      </c>
      <c r="T187" s="74">
        <v>0</v>
      </c>
      <c r="U187" s="33" t="e">
        <f t="shared" si="27"/>
        <v>#DIV/0!</v>
      </c>
      <c r="V187" s="74">
        <v>22</v>
      </c>
      <c r="W187" s="74">
        <v>2</v>
      </c>
      <c r="X187" s="33">
        <f t="shared" si="28"/>
        <v>9.0909090909090917</v>
      </c>
      <c r="Y187" s="74">
        <v>17</v>
      </c>
      <c r="Z187" s="74">
        <v>5</v>
      </c>
      <c r="AA187" s="33">
        <f t="shared" si="29"/>
        <v>29.411764705882355</v>
      </c>
      <c r="AB187" s="74">
        <v>0</v>
      </c>
      <c r="AC187" s="74">
        <v>0</v>
      </c>
      <c r="AD187" s="33" t="e">
        <f t="shared" si="30"/>
        <v>#DIV/0!</v>
      </c>
      <c r="AE187" s="74">
        <v>0</v>
      </c>
      <c r="AF187" s="74">
        <v>0</v>
      </c>
      <c r="AG187" s="33" t="e">
        <f t="shared" si="31"/>
        <v>#DIV/0!</v>
      </c>
      <c r="AH187" s="74">
        <v>0</v>
      </c>
      <c r="AI187" s="74" t="s">
        <v>135</v>
      </c>
      <c r="AJ187" s="74" t="s">
        <v>126</v>
      </c>
      <c r="AK187" s="74" t="s">
        <v>162</v>
      </c>
      <c r="AL187" s="74">
        <v>22</v>
      </c>
      <c r="AM187" s="77">
        <v>44602.213622685187</v>
      </c>
      <c r="AN187" s="77" t="s">
        <v>914</v>
      </c>
      <c r="AO187" s="74">
        <v>301</v>
      </c>
      <c r="AP187" s="21" t="s">
        <v>1478</v>
      </c>
      <c r="AQ187" s="92" t="str">
        <f t="shared" si="32"/>
        <v>SOLAS Services, Administration</v>
      </c>
      <c r="AR187" s="93" t="str">
        <f t="shared" si="33"/>
        <v>Kildare</v>
      </c>
      <c r="AS187" s="93" t="s">
        <v>78</v>
      </c>
      <c r="AT187" s="93" t="s">
        <v>78</v>
      </c>
      <c r="AU187" s="93" t="s">
        <v>78</v>
      </c>
      <c r="AV187" s="93" t="s">
        <v>78</v>
      </c>
      <c r="AW187" s="33">
        <f t="shared" si="34"/>
        <v>12.5</v>
      </c>
      <c r="AX187" s="94" t="s">
        <v>78</v>
      </c>
    </row>
    <row r="188" spans="1:50" x14ac:dyDescent="0.2">
      <c r="A188" s="74" t="s">
        <v>915</v>
      </c>
      <c r="B188" s="75" t="s">
        <v>916</v>
      </c>
      <c r="C188" s="76" t="s">
        <v>917</v>
      </c>
      <c r="D188" s="74" t="s">
        <v>918</v>
      </c>
      <c r="E188" s="74" t="s">
        <v>919</v>
      </c>
      <c r="F188" s="21" t="s">
        <v>920</v>
      </c>
      <c r="G188" s="74" t="s">
        <v>920</v>
      </c>
      <c r="H188" s="74" t="s">
        <v>246</v>
      </c>
      <c r="I188" s="74" t="s">
        <v>247</v>
      </c>
      <c r="J188" s="21" t="str">
        <f>VLOOKUP(E188, 'RHA A to F by CCA'!A:B, 2,0)</f>
        <v>Area A</v>
      </c>
      <c r="K188" s="74" t="s">
        <v>123</v>
      </c>
      <c r="L188" s="74" t="s">
        <v>921</v>
      </c>
      <c r="M188" s="74">
        <f t="shared" si="24"/>
        <v>71</v>
      </c>
      <c r="N188" s="74">
        <f t="shared" si="24"/>
        <v>62</v>
      </c>
      <c r="O188" s="33">
        <f t="shared" si="25"/>
        <v>87.323943661971825</v>
      </c>
      <c r="P188" s="74">
        <v>6</v>
      </c>
      <c r="Q188" s="74">
        <v>5</v>
      </c>
      <c r="R188" s="33">
        <f t="shared" si="26"/>
        <v>83.333333333333343</v>
      </c>
      <c r="S188" s="74">
        <v>1</v>
      </c>
      <c r="T188" s="74">
        <v>1</v>
      </c>
      <c r="U188" s="33">
        <f t="shared" si="27"/>
        <v>100</v>
      </c>
      <c r="V188" s="74">
        <v>0</v>
      </c>
      <c r="W188" s="74">
        <v>0</v>
      </c>
      <c r="X188" s="33" t="e">
        <f t="shared" si="28"/>
        <v>#DIV/0!</v>
      </c>
      <c r="Y188" s="74">
        <v>19</v>
      </c>
      <c r="Z188" s="74">
        <v>13</v>
      </c>
      <c r="AA188" s="33">
        <f t="shared" si="29"/>
        <v>68.421052631578945</v>
      </c>
      <c r="AB188" s="74">
        <v>3</v>
      </c>
      <c r="AC188" s="74">
        <v>3</v>
      </c>
      <c r="AD188" s="33">
        <f t="shared" si="30"/>
        <v>100</v>
      </c>
      <c r="AE188" s="74">
        <v>42</v>
      </c>
      <c r="AF188" s="74">
        <v>40</v>
      </c>
      <c r="AG188" s="33">
        <f t="shared" si="31"/>
        <v>95.238095238095227</v>
      </c>
      <c r="AH188" s="74">
        <v>1</v>
      </c>
      <c r="AI188" s="74" t="s">
        <v>135</v>
      </c>
      <c r="AJ188" s="74" t="s">
        <v>126</v>
      </c>
      <c r="AK188" s="74" t="s">
        <v>127</v>
      </c>
      <c r="AL188" s="74">
        <v>30</v>
      </c>
      <c r="AM188" s="77">
        <v>44694.135729166665</v>
      </c>
      <c r="AN188" s="77" t="s">
        <v>141</v>
      </c>
      <c r="AO188" s="74">
        <v>580</v>
      </c>
      <c r="AP188" s="21" t="s">
        <v>1478</v>
      </c>
      <c r="AQ188" s="92" t="str">
        <f t="shared" si="32"/>
        <v>St Mary's Hospital, Regional Child And Family Centre</v>
      </c>
      <c r="AR188" s="93" t="str">
        <f t="shared" si="33"/>
        <v>Louth</v>
      </c>
      <c r="AS188" s="93" t="s">
        <v>78</v>
      </c>
      <c r="AT188" s="93" t="s">
        <v>78</v>
      </c>
      <c r="AU188" s="93" t="s">
        <v>78</v>
      </c>
      <c r="AV188" s="93" t="s">
        <v>78</v>
      </c>
      <c r="AW188" s="33">
        <f t="shared" si="34"/>
        <v>87.323943661971825</v>
      </c>
      <c r="AX188" s="94" t="s">
        <v>78</v>
      </c>
    </row>
    <row r="189" spans="1:50" x14ac:dyDescent="0.2">
      <c r="A189" s="74" t="s">
        <v>922</v>
      </c>
      <c r="B189" s="75" t="s">
        <v>923</v>
      </c>
      <c r="C189" s="76" t="s">
        <v>923</v>
      </c>
      <c r="D189" s="74" t="s">
        <v>924</v>
      </c>
      <c r="E189" s="74" t="s">
        <v>919</v>
      </c>
      <c r="F189" s="21" t="s">
        <v>920</v>
      </c>
      <c r="G189" s="74" t="s">
        <v>920</v>
      </c>
      <c r="H189" s="74" t="s">
        <v>246</v>
      </c>
      <c r="I189" s="74" t="s">
        <v>247</v>
      </c>
      <c r="J189" s="21" t="str">
        <f>VLOOKUP(E189, 'RHA A to F by CCA'!A:B, 2,0)</f>
        <v>Area A</v>
      </c>
      <c r="K189" s="74" t="s">
        <v>123</v>
      </c>
      <c r="L189" s="74" t="s">
        <v>921</v>
      </c>
      <c r="M189" s="74">
        <f t="shared" si="24"/>
        <v>52</v>
      </c>
      <c r="N189" s="74">
        <f t="shared" si="24"/>
        <v>38</v>
      </c>
      <c r="O189" s="33">
        <f t="shared" si="25"/>
        <v>73.076923076923066</v>
      </c>
      <c r="P189" s="74">
        <v>2</v>
      </c>
      <c r="Q189" s="74">
        <v>2</v>
      </c>
      <c r="R189" s="33">
        <f t="shared" si="26"/>
        <v>100</v>
      </c>
      <c r="S189" s="74">
        <v>7</v>
      </c>
      <c r="T189" s="74">
        <v>7</v>
      </c>
      <c r="U189" s="33">
        <f t="shared" si="27"/>
        <v>100</v>
      </c>
      <c r="V189" s="74">
        <v>0</v>
      </c>
      <c r="W189" s="74">
        <v>0</v>
      </c>
      <c r="X189" s="33" t="e">
        <f t="shared" si="28"/>
        <v>#DIV/0!</v>
      </c>
      <c r="Y189" s="74">
        <v>15</v>
      </c>
      <c r="Z189" s="74">
        <v>11</v>
      </c>
      <c r="AA189" s="33">
        <f t="shared" si="29"/>
        <v>73.333333333333329</v>
      </c>
      <c r="AB189" s="74">
        <v>2</v>
      </c>
      <c r="AC189" s="74">
        <v>2</v>
      </c>
      <c r="AD189" s="33">
        <f t="shared" si="30"/>
        <v>100</v>
      </c>
      <c r="AE189" s="74">
        <v>26</v>
      </c>
      <c r="AF189" s="74">
        <v>16</v>
      </c>
      <c r="AG189" s="33">
        <f t="shared" si="31"/>
        <v>61.53846153846154</v>
      </c>
      <c r="AH189" s="74">
        <v>2</v>
      </c>
      <c r="AI189" s="74" t="s">
        <v>135</v>
      </c>
      <c r="AJ189" s="74" t="s">
        <v>126</v>
      </c>
      <c r="AK189" s="74" t="s">
        <v>127</v>
      </c>
      <c r="AL189" s="74">
        <v>21</v>
      </c>
      <c r="AM189" s="77">
        <v>44694.139490740738</v>
      </c>
      <c r="AN189" s="77" t="s">
        <v>141</v>
      </c>
      <c r="AO189" s="74">
        <v>581</v>
      </c>
      <c r="AP189" s="21" t="s">
        <v>1478</v>
      </c>
      <c r="AQ189" s="92" t="str">
        <f t="shared" si="32"/>
        <v>Boyne View House, Boyne View House</v>
      </c>
      <c r="AR189" s="93" t="str">
        <f t="shared" si="33"/>
        <v>Louth</v>
      </c>
      <c r="AS189" s="93" t="s">
        <v>1379</v>
      </c>
      <c r="AT189" s="93">
        <v>48</v>
      </c>
      <c r="AU189" s="93">
        <v>46</v>
      </c>
      <c r="AV189" s="94">
        <v>95.833333333333343</v>
      </c>
      <c r="AW189" s="33">
        <f t="shared" si="34"/>
        <v>73.076923076923066</v>
      </c>
      <c r="AX189" s="94">
        <f t="shared" si="35"/>
        <v>-22.756410256410277</v>
      </c>
    </row>
    <row r="190" spans="1:50" x14ac:dyDescent="0.2">
      <c r="A190" s="74" t="s">
        <v>925</v>
      </c>
      <c r="B190" s="75" t="s">
        <v>926</v>
      </c>
      <c r="C190" s="76" t="s">
        <v>927</v>
      </c>
      <c r="D190" s="74" t="s">
        <v>928</v>
      </c>
      <c r="E190" s="74" t="s">
        <v>929</v>
      </c>
      <c r="F190" s="21" t="s">
        <v>930</v>
      </c>
      <c r="G190" s="74" t="s">
        <v>930</v>
      </c>
      <c r="H190" s="74" t="s">
        <v>246</v>
      </c>
      <c r="I190" s="74" t="s">
        <v>247</v>
      </c>
      <c r="J190" s="21" t="str">
        <f>VLOOKUP(E190, 'RHA A to F by CCA'!A:B, 2,0)</f>
        <v>Area A</v>
      </c>
      <c r="K190" s="74" t="s">
        <v>123</v>
      </c>
      <c r="L190" s="74" t="s">
        <v>921</v>
      </c>
      <c r="M190" s="74">
        <f t="shared" si="24"/>
        <v>98</v>
      </c>
      <c r="N190" s="74">
        <f t="shared" si="24"/>
        <v>71</v>
      </c>
      <c r="O190" s="33">
        <f t="shared" si="25"/>
        <v>72.448979591836732</v>
      </c>
      <c r="P190" s="74">
        <v>11</v>
      </c>
      <c r="Q190" s="74">
        <v>7</v>
      </c>
      <c r="R190" s="33">
        <f t="shared" si="26"/>
        <v>63.636363636363633</v>
      </c>
      <c r="S190" s="74">
        <v>1</v>
      </c>
      <c r="T190" s="74">
        <v>1</v>
      </c>
      <c r="U190" s="33">
        <f t="shared" si="27"/>
        <v>100</v>
      </c>
      <c r="V190" s="74">
        <v>3</v>
      </c>
      <c r="W190" s="74">
        <v>3</v>
      </c>
      <c r="X190" s="33">
        <f t="shared" si="28"/>
        <v>100</v>
      </c>
      <c r="Y190" s="74">
        <v>30</v>
      </c>
      <c r="Z190" s="74">
        <v>24</v>
      </c>
      <c r="AA190" s="33">
        <f t="shared" si="29"/>
        <v>80</v>
      </c>
      <c r="AB190" s="74">
        <v>31</v>
      </c>
      <c r="AC190" s="74">
        <v>17</v>
      </c>
      <c r="AD190" s="33">
        <f t="shared" si="30"/>
        <v>54.838709677419352</v>
      </c>
      <c r="AE190" s="74">
        <v>22</v>
      </c>
      <c r="AF190" s="74">
        <v>19</v>
      </c>
      <c r="AG190" s="33">
        <f t="shared" si="31"/>
        <v>86.36363636363636</v>
      </c>
      <c r="AH190" s="74">
        <v>0</v>
      </c>
      <c r="AI190" s="74" t="s">
        <v>135</v>
      </c>
      <c r="AJ190" s="74" t="s">
        <v>126</v>
      </c>
      <c r="AK190" s="74" t="s">
        <v>127</v>
      </c>
      <c r="AL190" s="74">
        <v>50</v>
      </c>
      <c r="AM190" s="77">
        <v>44519.218912037039</v>
      </c>
      <c r="AN190" s="77" t="s">
        <v>931</v>
      </c>
      <c r="AO190" s="74">
        <v>4</v>
      </c>
      <c r="AP190" s="21" t="s">
        <v>1478</v>
      </c>
      <c r="AQ190" s="92" t="str">
        <f t="shared" si="32"/>
        <v>St Joseph's Community Nursing Unit, Trim</v>
      </c>
      <c r="AR190" s="93" t="str">
        <f t="shared" si="33"/>
        <v>Meath</v>
      </c>
      <c r="AS190" s="93" t="s">
        <v>1379</v>
      </c>
      <c r="AT190" s="93">
        <v>100</v>
      </c>
      <c r="AU190" s="93">
        <v>81</v>
      </c>
      <c r="AV190" s="94">
        <v>81</v>
      </c>
      <c r="AW190" s="33">
        <f t="shared" si="34"/>
        <v>72.448979591836732</v>
      </c>
      <c r="AX190" s="94">
        <f t="shared" si="35"/>
        <v>-8.5510204081632679</v>
      </c>
    </row>
    <row r="191" spans="1:50" x14ac:dyDescent="0.2">
      <c r="A191" s="74" t="s">
        <v>932</v>
      </c>
      <c r="B191" s="75" t="s">
        <v>933</v>
      </c>
      <c r="C191" s="76" t="s">
        <v>934</v>
      </c>
      <c r="D191" s="74" t="s">
        <v>935</v>
      </c>
      <c r="E191" s="74" t="s">
        <v>919</v>
      </c>
      <c r="F191" s="21" t="s">
        <v>920</v>
      </c>
      <c r="G191" s="74" t="s">
        <v>920</v>
      </c>
      <c r="H191" s="74" t="s">
        <v>246</v>
      </c>
      <c r="I191" s="74" t="s">
        <v>247</v>
      </c>
      <c r="J191" s="21" t="str">
        <f>VLOOKUP(E191, 'RHA A to F by CCA'!A:B, 2,0)</f>
        <v>Area A</v>
      </c>
      <c r="K191" s="74" t="s">
        <v>123</v>
      </c>
      <c r="L191" s="74" t="s">
        <v>921</v>
      </c>
      <c r="M191" s="74">
        <f t="shared" si="24"/>
        <v>27</v>
      </c>
      <c r="N191" s="74">
        <f t="shared" si="24"/>
        <v>18</v>
      </c>
      <c r="O191" s="33">
        <f t="shared" si="25"/>
        <v>66.666666666666657</v>
      </c>
      <c r="P191" s="74">
        <v>1</v>
      </c>
      <c r="Q191" s="74">
        <v>1</v>
      </c>
      <c r="R191" s="33">
        <f t="shared" si="26"/>
        <v>100</v>
      </c>
      <c r="S191" s="74">
        <v>2</v>
      </c>
      <c r="T191" s="74">
        <v>2</v>
      </c>
      <c r="U191" s="33">
        <f t="shared" si="27"/>
        <v>100</v>
      </c>
      <c r="V191" s="74">
        <v>0</v>
      </c>
      <c r="W191" s="74">
        <v>0</v>
      </c>
      <c r="X191" s="33" t="e">
        <f t="shared" si="28"/>
        <v>#DIV/0!</v>
      </c>
      <c r="Y191" s="74">
        <v>20</v>
      </c>
      <c r="Z191" s="74">
        <v>12</v>
      </c>
      <c r="AA191" s="33">
        <f t="shared" si="29"/>
        <v>60</v>
      </c>
      <c r="AB191" s="74">
        <v>4</v>
      </c>
      <c r="AC191" s="74">
        <v>3</v>
      </c>
      <c r="AD191" s="33">
        <f t="shared" si="30"/>
        <v>75</v>
      </c>
      <c r="AE191" s="74">
        <v>0</v>
      </c>
      <c r="AF191" s="74">
        <v>0</v>
      </c>
      <c r="AG191" s="33" t="e">
        <f t="shared" si="31"/>
        <v>#DIV/0!</v>
      </c>
      <c r="AH191" s="74">
        <v>0</v>
      </c>
      <c r="AI191" s="74" t="s">
        <v>135</v>
      </c>
      <c r="AJ191" s="74" t="s">
        <v>126</v>
      </c>
      <c r="AK191" s="74" t="s">
        <v>157</v>
      </c>
      <c r="AL191" s="74">
        <v>20</v>
      </c>
      <c r="AM191" s="77">
        <v>44629.124305555553</v>
      </c>
      <c r="AN191" s="77">
        <v>44627</v>
      </c>
      <c r="AO191" s="74">
        <v>467</v>
      </c>
      <c r="AP191" s="21" t="s">
        <v>1479</v>
      </c>
      <c r="AQ191" s="92" t="str">
        <f t="shared" si="32"/>
        <v>Saint Brigid's Hospital, Saint Ita's Ward,</v>
      </c>
      <c r="AR191" s="93" t="str">
        <f t="shared" si="33"/>
        <v>Louth</v>
      </c>
      <c r="AS191" s="93" t="s">
        <v>1379</v>
      </c>
      <c r="AT191" s="93">
        <v>27</v>
      </c>
      <c r="AU191" s="93">
        <v>18</v>
      </c>
      <c r="AV191" s="94">
        <v>66.666666666666657</v>
      </c>
      <c r="AW191" s="33">
        <f t="shared" si="34"/>
        <v>66.666666666666657</v>
      </c>
      <c r="AX191" s="94">
        <f t="shared" si="35"/>
        <v>0</v>
      </c>
    </row>
    <row r="192" spans="1:50" x14ac:dyDescent="0.2">
      <c r="A192" s="74" t="s">
        <v>936</v>
      </c>
      <c r="B192" s="75" t="s">
        <v>937</v>
      </c>
      <c r="C192" s="76" t="s">
        <v>259</v>
      </c>
      <c r="D192" s="74" t="s">
        <v>938</v>
      </c>
      <c r="E192" s="74" t="s">
        <v>919</v>
      </c>
      <c r="F192" s="21" t="s">
        <v>920</v>
      </c>
      <c r="G192" s="74" t="s">
        <v>920</v>
      </c>
      <c r="H192" s="74" t="s">
        <v>246</v>
      </c>
      <c r="I192" s="74" t="s">
        <v>247</v>
      </c>
      <c r="J192" s="21" t="str">
        <f>VLOOKUP(E192, 'RHA A to F by CCA'!A:B, 2,0)</f>
        <v>Area A</v>
      </c>
      <c r="K192" s="74" t="s">
        <v>123</v>
      </c>
      <c r="L192" s="74" t="s">
        <v>921</v>
      </c>
      <c r="M192" s="74">
        <f t="shared" si="24"/>
        <v>65</v>
      </c>
      <c r="N192" s="74">
        <f t="shared" si="24"/>
        <v>43</v>
      </c>
      <c r="O192" s="33">
        <f t="shared" si="25"/>
        <v>66.153846153846146</v>
      </c>
      <c r="P192" s="74">
        <v>7</v>
      </c>
      <c r="Q192" s="74">
        <v>5</v>
      </c>
      <c r="R192" s="33">
        <f t="shared" si="26"/>
        <v>71.428571428571431</v>
      </c>
      <c r="S192" s="74">
        <v>0</v>
      </c>
      <c r="T192" s="74">
        <v>0</v>
      </c>
      <c r="U192" s="33" t="e">
        <f t="shared" si="27"/>
        <v>#DIV/0!</v>
      </c>
      <c r="V192" s="74">
        <v>1</v>
      </c>
      <c r="W192" s="74">
        <v>0</v>
      </c>
      <c r="X192" s="33">
        <f t="shared" si="28"/>
        <v>0</v>
      </c>
      <c r="Y192" s="74">
        <v>21</v>
      </c>
      <c r="Z192" s="74">
        <v>15</v>
      </c>
      <c r="AA192" s="33">
        <f t="shared" si="29"/>
        <v>71.428571428571431</v>
      </c>
      <c r="AB192" s="74">
        <v>1</v>
      </c>
      <c r="AC192" s="74">
        <v>1</v>
      </c>
      <c r="AD192" s="33">
        <f t="shared" si="30"/>
        <v>100</v>
      </c>
      <c r="AE192" s="74">
        <v>35</v>
      </c>
      <c r="AF192" s="74">
        <v>22</v>
      </c>
      <c r="AG192" s="33">
        <f t="shared" si="31"/>
        <v>62.857142857142854</v>
      </c>
      <c r="AH192" s="74">
        <v>10</v>
      </c>
      <c r="AI192" s="74" t="s">
        <v>135</v>
      </c>
      <c r="AJ192" s="74" t="s">
        <v>126</v>
      </c>
      <c r="AK192" s="74" t="s">
        <v>127</v>
      </c>
      <c r="AL192" s="74">
        <v>63</v>
      </c>
      <c r="AM192" s="77">
        <v>44621.082557870373</v>
      </c>
      <c r="AN192" s="77" t="s">
        <v>396</v>
      </c>
      <c r="AO192" s="74">
        <v>363</v>
      </c>
      <c r="AP192" s="21" t="s">
        <v>1478</v>
      </c>
      <c r="AQ192" s="92" t="str">
        <f t="shared" si="32"/>
        <v>St Oliver Plunkett Community Unit, Dublin Road</v>
      </c>
      <c r="AR192" s="93" t="str">
        <f t="shared" si="33"/>
        <v>Louth</v>
      </c>
      <c r="AS192" s="93" t="s">
        <v>1379</v>
      </c>
      <c r="AT192" s="93">
        <v>73</v>
      </c>
      <c r="AU192" s="93">
        <v>50</v>
      </c>
      <c r="AV192" s="94">
        <v>68.493150684931507</v>
      </c>
      <c r="AW192" s="33">
        <f t="shared" si="34"/>
        <v>66.153846153846146</v>
      </c>
      <c r="AX192" s="94">
        <f t="shared" si="35"/>
        <v>-2.3393045310853608</v>
      </c>
    </row>
    <row r="193" spans="1:50" x14ac:dyDescent="0.2">
      <c r="A193" s="74" t="s">
        <v>939</v>
      </c>
      <c r="B193" s="75" t="s">
        <v>940</v>
      </c>
      <c r="C193" s="76" t="s">
        <v>941</v>
      </c>
      <c r="D193" s="74" t="s">
        <v>942</v>
      </c>
      <c r="E193" s="74" t="s">
        <v>919</v>
      </c>
      <c r="F193" s="21" t="s">
        <v>920</v>
      </c>
      <c r="G193" s="74" t="s">
        <v>920</v>
      </c>
      <c r="H193" s="74" t="s">
        <v>246</v>
      </c>
      <c r="I193" s="74" t="s">
        <v>247</v>
      </c>
      <c r="J193" s="21" t="str">
        <f>VLOOKUP(E193, 'RHA A to F by CCA'!A:B, 2,0)</f>
        <v>Area A</v>
      </c>
      <c r="K193" s="74" t="s">
        <v>123</v>
      </c>
      <c r="L193" s="74" t="s">
        <v>921</v>
      </c>
      <c r="M193" s="74">
        <f t="shared" si="24"/>
        <v>34</v>
      </c>
      <c r="N193" s="74">
        <f t="shared" si="24"/>
        <v>19</v>
      </c>
      <c r="O193" s="33">
        <f t="shared" si="25"/>
        <v>55.882352941176471</v>
      </c>
      <c r="P193" s="74">
        <v>2</v>
      </c>
      <c r="Q193" s="74">
        <v>2</v>
      </c>
      <c r="R193" s="33">
        <f t="shared" si="26"/>
        <v>100</v>
      </c>
      <c r="S193" s="74">
        <v>0</v>
      </c>
      <c r="T193" s="74">
        <v>0</v>
      </c>
      <c r="U193" s="33" t="e">
        <f t="shared" si="27"/>
        <v>#DIV/0!</v>
      </c>
      <c r="V193" s="74">
        <v>0</v>
      </c>
      <c r="W193" s="74">
        <v>0</v>
      </c>
      <c r="X193" s="33" t="e">
        <f t="shared" si="28"/>
        <v>#DIV/0!</v>
      </c>
      <c r="Y193" s="74">
        <v>11</v>
      </c>
      <c r="Z193" s="74">
        <v>4</v>
      </c>
      <c r="AA193" s="33">
        <f t="shared" si="29"/>
        <v>36.363636363636367</v>
      </c>
      <c r="AB193" s="74">
        <v>11</v>
      </c>
      <c r="AC193" s="74">
        <v>8</v>
      </c>
      <c r="AD193" s="33">
        <f t="shared" si="30"/>
        <v>72.727272727272734</v>
      </c>
      <c r="AE193" s="74">
        <v>10</v>
      </c>
      <c r="AF193" s="74">
        <v>5</v>
      </c>
      <c r="AG193" s="33">
        <f t="shared" si="31"/>
        <v>50</v>
      </c>
      <c r="AH193" s="74">
        <v>3</v>
      </c>
      <c r="AI193" s="74" t="s">
        <v>135</v>
      </c>
      <c r="AJ193" s="74" t="s">
        <v>126</v>
      </c>
      <c r="AK193" s="74" t="s">
        <v>127</v>
      </c>
      <c r="AL193" s="74">
        <v>17</v>
      </c>
      <c r="AM193" s="77">
        <v>44634.439988425926</v>
      </c>
      <c r="AN193" s="77" t="s">
        <v>640</v>
      </c>
      <c r="AO193" s="74">
        <v>555</v>
      </c>
      <c r="AP193" s="21" t="s">
        <v>1478</v>
      </c>
      <c r="AQ193" s="92" t="str">
        <f t="shared" si="32"/>
        <v>St. Joseph's Hospital Ardee, Ardee</v>
      </c>
      <c r="AR193" s="93" t="str">
        <f t="shared" si="33"/>
        <v>Louth</v>
      </c>
      <c r="AS193" s="93" t="s">
        <v>1379</v>
      </c>
      <c r="AT193" s="93">
        <v>34</v>
      </c>
      <c r="AU193" s="93">
        <v>15</v>
      </c>
      <c r="AV193" s="94">
        <v>44.117647058823529</v>
      </c>
      <c r="AW193" s="33">
        <f t="shared" si="34"/>
        <v>55.882352941176471</v>
      </c>
      <c r="AX193" s="94">
        <f t="shared" si="35"/>
        <v>11.764705882352942</v>
      </c>
    </row>
    <row r="194" spans="1:50" x14ac:dyDescent="0.2">
      <c r="A194" s="74" t="s">
        <v>943</v>
      </c>
      <c r="B194" s="75" t="s">
        <v>944</v>
      </c>
      <c r="C194" s="76" t="s">
        <v>945</v>
      </c>
      <c r="D194" s="74" t="s">
        <v>946</v>
      </c>
      <c r="E194" s="74" t="s">
        <v>929</v>
      </c>
      <c r="F194" s="21" t="s">
        <v>930</v>
      </c>
      <c r="G194" s="74" t="s">
        <v>930</v>
      </c>
      <c r="H194" s="74" t="s">
        <v>246</v>
      </c>
      <c r="I194" s="74" t="s">
        <v>247</v>
      </c>
      <c r="J194" s="21" t="str">
        <f>VLOOKUP(E194, 'RHA A to F by CCA'!A:B, 2,0)</f>
        <v>Area A</v>
      </c>
      <c r="K194" s="74" t="s">
        <v>123</v>
      </c>
      <c r="L194" s="74" t="s">
        <v>921</v>
      </c>
      <c r="M194" s="74">
        <f t="shared" ref="M194:N257" si="36">P194+S194+V194+Y194+AB194+AE194</f>
        <v>9</v>
      </c>
      <c r="N194" s="74">
        <f t="shared" si="36"/>
        <v>4</v>
      </c>
      <c r="O194" s="33">
        <f t="shared" ref="O194:O257" si="37">N194/M194*100</f>
        <v>44.444444444444443</v>
      </c>
      <c r="P194" s="74">
        <v>0</v>
      </c>
      <c r="Q194" s="74">
        <v>0</v>
      </c>
      <c r="R194" s="33" t="e">
        <f t="shared" ref="R194:R257" si="38">Q194/P194 *100</f>
        <v>#DIV/0!</v>
      </c>
      <c r="S194" s="74">
        <v>0</v>
      </c>
      <c r="T194" s="74">
        <v>0</v>
      </c>
      <c r="U194" s="33" t="e">
        <f t="shared" ref="U194:U257" si="39">T194/S194 *100</f>
        <v>#DIV/0!</v>
      </c>
      <c r="V194" s="74">
        <v>0</v>
      </c>
      <c r="W194" s="74">
        <v>0</v>
      </c>
      <c r="X194" s="33" t="e">
        <f t="shared" ref="X194:X257" si="40">W194/V194 *100</f>
        <v>#DIV/0!</v>
      </c>
      <c r="Y194" s="74">
        <v>1</v>
      </c>
      <c r="Z194" s="74">
        <v>1</v>
      </c>
      <c r="AA194" s="33">
        <f t="shared" ref="AA194:AA257" si="41">Z194/Y194*100</f>
        <v>100</v>
      </c>
      <c r="AB194" s="74">
        <v>0</v>
      </c>
      <c r="AC194" s="74">
        <v>0</v>
      </c>
      <c r="AD194" s="33" t="e">
        <f t="shared" ref="AD194:AD257" si="42">AC194/AB194*100</f>
        <v>#DIV/0!</v>
      </c>
      <c r="AE194" s="74">
        <v>8</v>
      </c>
      <c r="AF194" s="74">
        <v>3</v>
      </c>
      <c r="AG194" s="33">
        <f t="shared" ref="AG194:AG257" si="43">AF194/AE194*100</f>
        <v>37.5</v>
      </c>
      <c r="AH194" s="74">
        <v>0</v>
      </c>
      <c r="AI194" s="74" t="s">
        <v>135</v>
      </c>
      <c r="AJ194" s="74" t="s">
        <v>126</v>
      </c>
      <c r="AK194" s="74" t="s">
        <v>162</v>
      </c>
      <c r="AL194" s="74">
        <v>5</v>
      </c>
      <c r="AM194" s="77">
        <v>44544.450266203705</v>
      </c>
      <c r="AN194" s="77" t="s">
        <v>251</v>
      </c>
      <c r="AO194" s="74">
        <v>230</v>
      </c>
      <c r="AP194" s="21" t="s">
        <v>1478</v>
      </c>
      <c r="AQ194" s="92" t="str">
        <f t="shared" si="32"/>
        <v>Grand Priory, 25 Grand Priory</v>
      </c>
      <c r="AR194" s="93" t="str">
        <f t="shared" si="33"/>
        <v>Meath</v>
      </c>
      <c r="AS194" s="93" t="s">
        <v>78</v>
      </c>
      <c r="AT194" s="93" t="s">
        <v>78</v>
      </c>
      <c r="AU194" s="93" t="s">
        <v>78</v>
      </c>
      <c r="AV194" s="93" t="s">
        <v>78</v>
      </c>
      <c r="AW194" s="33">
        <f t="shared" si="34"/>
        <v>44.444444444444443</v>
      </c>
      <c r="AX194" s="94" t="s">
        <v>78</v>
      </c>
    </row>
    <row r="195" spans="1:50" x14ac:dyDescent="0.2">
      <c r="A195" s="74" t="s">
        <v>947</v>
      </c>
      <c r="B195" s="75" t="s">
        <v>948</v>
      </c>
      <c r="C195" s="76" t="s">
        <v>949</v>
      </c>
      <c r="D195" s="74" t="s">
        <v>950</v>
      </c>
      <c r="E195" s="74" t="s">
        <v>929</v>
      </c>
      <c r="F195" s="21" t="s">
        <v>930</v>
      </c>
      <c r="G195" s="74" t="s">
        <v>930</v>
      </c>
      <c r="H195" s="74" t="s">
        <v>246</v>
      </c>
      <c r="I195" s="74" t="s">
        <v>247</v>
      </c>
      <c r="J195" s="21" t="str">
        <f>VLOOKUP(E195, 'RHA A to F by CCA'!A:B, 2,0)</f>
        <v>Area A</v>
      </c>
      <c r="K195" s="74" t="s">
        <v>123</v>
      </c>
      <c r="L195" s="74" t="s">
        <v>921</v>
      </c>
      <c r="M195" s="74">
        <f t="shared" si="36"/>
        <v>56</v>
      </c>
      <c r="N195" s="74">
        <f t="shared" si="36"/>
        <v>24</v>
      </c>
      <c r="O195" s="33">
        <f t="shared" si="37"/>
        <v>42.857142857142854</v>
      </c>
      <c r="P195" s="74">
        <v>3</v>
      </c>
      <c r="Q195" s="74">
        <v>2</v>
      </c>
      <c r="R195" s="33">
        <f t="shared" si="38"/>
        <v>66.666666666666657</v>
      </c>
      <c r="S195" s="74">
        <v>1</v>
      </c>
      <c r="T195" s="74">
        <v>0</v>
      </c>
      <c r="U195" s="33">
        <f t="shared" si="39"/>
        <v>0</v>
      </c>
      <c r="V195" s="74">
        <v>0</v>
      </c>
      <c r="W195" s="74">
        <v>0</v>
      </c>
      <c r="X195" s="33" t="e">
        <f t="shared" si="40"/>
        <v>#DIV/0!</v>
      </c>
      <c r="Y195" s="74">
        <v>17</v>
      </c>
      <c r="Z195" s="74">
        <v>10</v>
      </c>
      <c r="AA195" s="33">
        <f t="shared" si="41"/>
        <v>58.82352941176471</v>
      </c>
      <c r="AB195" s="74">
        <v>17</v>
      </c>
      <c r="AC195" s="74">
        <v>7</v>
      </c>
      <c r="AD195" s="33">
        <f t="shared" si="42"/>
        <v>41.17647058823529</v>
      </c>
      <c r="AE195" s="74">
        <v>18</v>
      </c>
      <c r="AF195" s="74">
        <v>5</v>
      </c>
      <c r="AG195" s="33">
        <f t="shared" si="43"/>
        <v>27.777777777777779</v>
      </c>
      <c r="AH195" s="74">
        <v>2</v>
      </c>
      <c r="AI195" s="74" t="s">
        <v>125</v>
      </c>
      <c r="AJ195" s="74" t="s">
        <v>126</v>
      </c>
      <c r="AK195" s="74" t="s">
        <v>127</v>
      </c>
      <c r="AL195" s="74">
        <v>44</v>
      </c>
      <c r="AM195" s="77">
        <v>44633.543344907404</v>
      </c>
      <c r="AN195" s="77">
        <v>44627</v>
      </c>
      <c r="AO195" s="74">
        <v>547</v>
      </c>
      <c r="AP195" s="21" t="s">
        <v>1478</v>
      </c>
      <c r="AQ195" s="92" t="str">
        <f t="shared" ref="AQ195:AQ258" si="44">B195&amp;", "&amp;C195</f>
        <v>Beaufort House, Athboy Road</v>
      </c>
      <c r="AR195" s="93" t="str">
        <f t="shared" ref="AR195:AR258" si="45">G195</f>
        <v>Meath</v>
      </c>
      <c r="AS195" s="93" t="s">
        <v>1379</v>
      </c>
      <c r="AT195" s="93">
        <v>75</v>
      </c>
      <c r="AU195" s="93">
        <v>45</v>
      </c>
      <c r="AV195" s="94">
        <v>60</v>
      </c>
      <c r="AW195" s="33">
        <f t="shared" ref="AW195:AW258" si="46">O195</f>
        <v>42.857142857142854</v>
      </c>
      <c r="AX195" s="94">
        <f t="shared" ref="AX195:AX258" si="47">AW195-AV195</f>
        <v>-17.142857142857146</v>
      </c>
    </row>
    <row r="196" spans="1:50" x14ac:dyDescent="0.2">
      <c r="A196" s="74" t="s">
        <v>951</v>
      </c>
      <c r="B196" s="75" t="s">
        <v>952</v>
      </c>
      <c r="C196" s="76" t="s">
        <v>953</v>
      </c>
      <c r="D196" s="74" t="s">
        <v>954</v>
      </c>
      <c r="E196" s="74" t="s">
        <v>929</v>
      </c>
      <c r="F196" s="21" t="s">
        <v>930</v>
      </c>
      <c r="G196" s="74" t="s">
        <v>930</v>
      </c>
      <c r="H196" s="74" t="s">
        <v>955</v>
      </c>
      <c r="I196" s="74" t="s">
        <v>956</v>
      </c>
      <c r="J196" s="21" t="str">
        <f>VLOOKUP(E196, 'RHA A to F by CCA'!A:B, 2,0)</f>
        <v>Area A</v>
      </c>
      <c r="K196" s="74" t="s">
        <v>123</v>
      </c>
      <c r="L196" s="74" t="s">
        <v>921</v>
      </c>
      <c r="M196" s="74">
        <f t="shared" si="36"/>
        <v>26</v>
      </c>
      <c r="N196" s="74">
        <f t="shared" si="36"/>
        <v>21</v>
      </c>
      <c r="O196" s="33">
        <f t="shared" si="37"/>
        <v>80.769230769230774</v>
      </c>
      <c r="P196" s="74">
        <v>0</v>
      </c>
      <c r="Q196" s="74">
        <v>0</v>
      </c>
      <c r="R196" s="33" t="e">
        <f t="shared" si="38"/>
        <v>#DIV/0!</v>
      </c>
      <c r="S196" s="74">
        <v>0</v>
      </c>
      <c r="T196" s="74">
        <v>0</v>
      </c>
      <c r="U196" s="33" t="e">
        <f t="shared" si="39"/>
        <v>#DIV/0!</v>
      </c>
      <c r="V196" s="74">
        <v>0</v>
      </c>
      <c r="W196" s="74">
        <v>0</v>
      </c>
      <c r="X196" s="33" t="e">
        <f t="shared" si="40"/>
        <v>#DIV/0!</v>
      </c>
      <c r="Y196" s="74">
        <v>10</v>
      </c>
      <c r="Z196" s="74">
        <v>9</v>
      </c>
      <c r="AA196" s="33">
        <f t="shared" si="41"/>
        <v>90</v>
      </c>
      <c r="AB196" s="74">
        <v>16</v>
      </c>
      <c r="AC196" s="74">
        <v>12</v>
      </c>
      <c r="AD196" s="33">
        <f t="shared" si="42"/>
        <v>75</v>
      </c>
      <c r="AE196" s="74">
        <v>0</v>
      </c>
      <c r="AF196" s="74">
        <v>0</v>
      </c>
      <c r="AG196" s="33" t="e">
        <f t="shared" si="43"/>
        <v>#DIV/0!</v>
      </c>
      <c r="AH196" s="74">
        <v>0</v>
      </c>
      <c r="AI196" s="74" t="s">
        <v>135</v>
      </c>
      <c r="AJ196" s="74" t="s">
        <v>126</v>
      </c>
      <c r="AK196" s="74" t="s">
        <v>162</v>
      </c>
      <c r="AL196" s="74">
        <v>7</v>
      </c>
      <c r="AM196" s="77">
        <v>44551.315601851849</v>
      </c>
      <c r="AN196" s="77" t="s">
        <v>957</v>
      </c>
      <c r="AO196" s="74">
        <v>280</v>
      </c>
      <c r="AP196" s="21" t="s">
        <v>1478</v>
      </c>
      <c r="AQ196" s="92" t="str">
        <f t="shared" si="44"/>
        <v>Ivy House, IVY HOUSE</v>
      </c>
      <c r="AR196" s="93" t="str">
        <f t="shared" si="45"/>
        <v>Meath</v>
      </c>
      <c r="AS196" s="93" t="s">
        <v>1379</v>
      </c>
      <c r="AT196" s="93">
        <v>22</v>
      </c>
      <c r="AU196" s="93">
        <v>14</v>
      </c>
      <c r="AV196" s="94">
        <v>63.636363636363633</v>
      </c>
      <c r="AW196" s="33">
        <f t="shared" si="46"/>
        <v>80.769230769230774</v>
      </c>
      <c r="AX196" s="94">
        <f t="shared" si="47"/>
        <v>17.13286713286714</v>
      </c>
    </row>
    <row r="197" spans="1:50" x14ac:dyDescent="0.2">
      <c r="A197" s="74" t="s">
        <v>958</v>
      </c>
      <c r="B197" s="75" t="s">
        <v>959</v>
      </c>
      <c r="C197" s="76" t="s">
        <v>960</v>
      </c>
      <c r="D197" s="74" t="s">
        <v>961</v>
      </c>
      <c r="E197" s="74" t="s">
        <v>962</v>
      </c>
      <c r="F197" s="21" t="s">
        <v>1473</v>
      </c>
      <c r="G197" s="74" t="s">
        <v>963</v>
      </c>
      <c r="H197" s="74" t="s">
        <v>955</v>
      </c>
      <c r="I197" s="74" t="s">
        <v>956</v>
      </c>
      <c r="J197" s="21" t="str">
        <f>VLOOKUP(E197, 'RHA A to F by CCA'!A:B, 2,0)</f>
        <v>Area A</v>
      </c>
      <c r="K197" s="74" t="s">
        <v>123</v>
      </c>
      <c r="L197" s="74" t="s">
        <v>921</v>
      </c>
      <c r="M197" s="74">
        <f t="shared" si="36"/>
        <v>62</v>
      </c>
      <c r="N197" s="74">
        <f t="shared" si="36"/>
        <v>47</v>
      </c>
      <c r="O197" s="33">
        <f t="shared" si="37"/>
        <v>75.806451612903231</v>
      </c>
      <c r="P197" s="74">
        <v>8</v>
      </c>
      <c r="Q197" s="74">
        <v>7</v>
      </c>
      <c r="R197" s="33">
        <f t="shared" si="38"/>
        <v>87.5</v>
      </c>
      <c r="S197" s="74">
        <v>0</v>
      </c>
      <c r="T197" s="74">
        <v>0</v>
      </c>
      <c r="U197" s="33" t="e">
        <f t="shared" si="39"/>
        <v>#DIV/0!</v>
      </c>
      <c r="V197" s="74">
        <v>0</v>
      </c>
      <c r="W197" s="74">
        <v>0</v>
      </c>
      <c r="X197" s="33" t="e">
        <f t="shared" si="40"/>
        <v>#DIV/0!</v>
      </c>
      <c r="Y197" s="74">
        <v>20</v>
      </c>
      <c r="Z197" s="74">
        <v>15</v>
      </c>
      <c r="AA197" s="33">
        <f t="shared" si="41"/>
        <v>75</v>
      </c>
      <c r="AB197" s="74">
        <v>18</v>
      </c>
      <c r="AC197" s="74">
        <v>12</v>
      </c>
      <c r="AD197" s="33">
        <f t="shared" si="42"/>
        <v>66.666666666666657</v>
      </c>
      <c r="AE197" s="74">
        <v>16</v>
      </c>
      <c r="AF197" s="74">
        <v>13</v>
      </c>
      <c r="AG197" s="33">
        <f t="shared" si="43"/>
        <v>81.25</v>
      </c>
      <c r="AH197" s="74">
        <v>8</v>
      </c>
      <c r="AI197" s="74" t="s">
        <v>135</v>
      </c>
      <c r="AJ197" s="74" t="s">
        <v>126</v>
      </c>
      <c r="AK197" s="74" t="s">
        <v>127</v>
      </c>
      <c r="AL197" s="74">
        <v>31</v>
      </c>
      <c r="AM197" s="77">
        <v>44628.234722222223</v>
      </c>
      <c r="AN197" s="77">
        <v>44628</v>
      </c>
      <c r="AO197" s="74">
        <v>459</v>
      </c>
      <c r="AP197" s="21" t="s">
        <v>1478</v>
      </c>
      <c r="AQ197" s="92" t="str">
        <f t="shared" si="44"/>
        <v>St Vincent's Care Centre, Coosan Road</v>
      </c>
      <c r="AR197" s="93" t="str">
        <f t="shared" si="45"/>
        <v>Westmeath</v>
      </c>
      <c r="AS197" s="93" t="s">
        <v>1379</v>
      </c>
      <c r="AT197" s="93">
        <v>75</v>
      </c>
      <c r="AU197" s="93">
        <v>59</v>
      </c>
      <c r="AV197" s="94">
        <v>78.666666666666657</v>
      </c>
      <c r="AW197" s="33">
        <f t="shared" si="46"/>
        <v>75.806451612903231</v>
      </c>
      <c r="AX197" s="94">
        <f t="shared" si="47"/>
        <v>-2.8602150537634259</v>
      </c>
    </row>
    <row r="198" spans="1:50" x14ac:dyDescent="0.2">
      <c r="A198" s="74" t="s">
        <v>964</v>
      </c>
      <c r="B198" s="75" t="s">
        <v>965</v>
      </c>
      <c r="C198" s="76" t="s">
        <v>966</v>
      </c>
      <c r="D198" s="74" t="s">
        <v>967</v>
      </c>
      <c r="E198" s="74" t="s">
        <v>962</v>
      </c>
      <c r="F198" s="21" t="s">
        <v>1473</v>
      </c>
      <c r="G198" s="74" t="s">
        <v>963</v>
      </c>
      <c r="H198" s="74" t="s">
        <v>955</v>
      </c>
      <c r="I198" s="74" t="s">
        <v>956</v>
      </c>
      <c r="J198" s="21" t="str">
        <f>VLOOKUP(E198, 'RHA A to F by CCA'!A:B, 2,0)</f>
        <v>Area A</v>
      </c>
      <c r="K198" s="74" t="s">
        <v>123</v>
      </c>
      <c r="L198" s="74" t="s">
        <v>921</v>
      </c>
      <c r="M198" s="74">
        <f t="shared" si="36"/>
        <v>82</v>
      </c>
      <c r="N198" s="74">
        <f t="shared" si="36"/>
        <v>57</v>
      </c>
      <c r="O198" s="33">
        <f t="shared" si="37"/>
        <v>69.512195121951208</v>
      </c>
      <c r="P198" s="74">
        <v>5</v>
      </c>
      <c r="Q198" s="74">
        <v>5</v>
      </c>
      <c r="R198" s="33">
        <f t="shared" si="38"/>
        <v>100</v>
      </c>
      <c r="S198" s="74">
        <v>1</v>
      </c>
      <c r="T198" s="74">
        <v>1</v>
      </c>
      <c r="U198" s="33">
        <f t="shared" si="39"/>
        <v>100</v>
      </c>
      <c r="V198" s="74">
        <v>3</v>
      </c>
      <c r="W198" s="74">
        <v>1</v>
      </c>
      <c r="X198" s="33">
        <f t="shared" si="40"/>
        <v>33.333333333333329</v>
      </c>
      <c r="Y198" s="74">
        <v>22</v>
      </c>
      <c r="Z198" s="74">
        <v>17</v>
      </c>
      <c r="AA198" s="33">
        <f t="shared" si="41"/>
        <v>77.272727272727266</v>
      </c>
      <c r="AB198" s="74">
        <v>25</v>
      </c>
      <c r="AC198" s="74">
        <v>12</v>
      </c>
      <c r="AD198" s="33">
        <f t="shared" si="42"/>
        <v>48</v>
      </c>
      <c r="AE198" s="74">
        <v>26</v>
      </c>
      <c r="AF198" s="74">
        <v>21</v>
      </c>
      <c r="AG198" s="33">
        <f t="shared" si="43"/>
        <v>80.769230769230774</v>
      </c>
      <c r="AH198" s="74">
        <v>7</v>
      </c>
      <c r="AI198" s="74" t="s">
        <v>135</v>
      </c>
      <c r="AJ198" s="74" t="s">
        <v>126</v>
      </c>
      <c r="AK198" s="74" t="s">
        <v>127</v>
      </c>
      <c r="AL198" s="74">
        <v>44</v>
      </c>
      <c r="AM198" s="77">
        <v>44650.124120370368</v>
      </c>
      <c r="AN198" s="77" t="s">
        <v>968</v>
      </c>
      <c r="AO198" s="74">
        <v>570</v>
      </c>
      <c r="AP198" s="21" t="s">
        <v>1478</v>
      </c>
      <c r="AQ198" s="92" t="str">
        <f t="shared" si="44"/>
        <v>Cluain Lir Community Nursing Unit, Cluain Lir Care Centre</v>
      </c>
      <c r="AR198" s="93" t="str">
        <f t="shared" si="45"/>
        <v>Westmeath</v>
      </c>
      <c r="AS198" s="93" t="s">
        <v>1379</v>
      </c>
      <c r="AT198" s="93">
        <v>76</v>
      </c>
      <c r="AU198" s="93">
        <v>25</v>
      </c>
      <c r="AV198" s="94">
        <v>32.894736842105267</v>
      </c>
      <c r="AW198" s="33">
        <f t="shared" si="46"/>
        <v>69.512195121951208</v>
      </c>
      <c r="AX198" s="94">
        <f t="shared" si="47"/>
        <v>36.617458279845941</v>
      </c>
    </row>
    <row r="199" spans="1:50" x14ac:dyDescent="0.2">
      <c r="A199" s="74" t="s">
        <v>969</v>
      </c>
      <c r="B199" s="75" t="s">
        <v>970</v>
      </c>
      <c r="C199" s="76" t="s">
        <v>971</v>
      </c>
      <c r="D199" s="74" t="s">
        <v>972</v>
      </c>
      <c r="E199" s="74" t="s">
        <v>973</v>
      </c>
      <c r="F199" s="21" t="s">
        <v>1474</v>
      </c>
      <c r="G199" s="74" t="s">
        <v>974</v>
      </c>
      <c r="H199" s="74" t="s">
        <v>955</v>
      </c>
      <c r="I199" s="74" t="s">
        <v>956</v>
      </c>
      <c r="J199" s="21" t="str">
        <f>VLOOKUP(E199, 'RHA A to F by CCA'!A:B, 2,0)</f>
        <v>Area A</v>
      </c>
      <c r="K199" s="74" t="s">
        <v>123</v>
      </c>
      <c r="L199" s="74" t="s">
        <v>921</v>
      </c>
      <c r="M199" s="74">
        <f t="shared" si="36"/>
        <v>101</v>
      </c>
      <c r="N199" s="74">
        <f t="shared" si="36"/>
        <v>59</v>
      </c>
      <c r="O199" s="33">
        <f t="shared" si="37"/>
        <v>58.415841584158414</v>
      </c>
      <c r="P199" s="74">
        <v>8</v>
      </c>
      <c r="Q199" s="74">
        <v>4</v>
      </c>
      <c r="R199" s="33">
        <f t="shared" si="38"/>
        <v>50</v>
      </c>
      <c r="S199" s="74">
        <v>3</v>
      </c>
      <c r="T199" s="74">
        <v>0</v>
      </c>
      <c r="U199" s="33">
        <f t="shared" si="39"/>
        <v>0</v>
      </c>
      <c r="V199" s="74">
        <v>3</v>
      </c>
      <c r="W199" s="74">
        <v>3</v>
      </c>
      <c r="X199" s="33">
        <f t="shared" si="40"/>
        <v>100</v>
      </c>
      <c r="Y199" s="74">
        <v>35</v>
      </c>
      <c r="Z199" s="74">
        <v>20</v>
      </c>
      <c r="AA199" s="33">
        <f t="shared" si="41"/>
        <v>57.142857142857139</v>
      </c>
      <c r="AB199" s="74">
        <v>47</v>
      </c>
      <c r="AC199" s="74">
        <v>27</v>
      </c>
      <c r="AD199" s="33">
        <f t="shared" si="42"/>
        <v>57.446808510638306</v>
      </c>
      <c r="AE199" s="74">
        <v>5</v>
      </c>
      <c r="AF199" s="74">
        <v>5</v>
      </c>
      <c r="AG199" s="33">
        <f t="shared" si="43"/>
        <v>100</v>
      </c>
      <c r="AH199" s="74">
        <v>0</v>
      </c>
      <c r="AI199" s="74">
        <v>0</v>
      </c>
      <c r="AJ199" s="74" t="s">
        <v>126</v>
      </c>
      <c r="AK199" s="74" t="s">
        <v>127</v>
      </c>
      <c r="AL199" s="74">
        <v>76</v>
      </c>
      <c r="AM199" s="77">
        <v>44550.405266203707</v>
      </c>
      <c r="AN199" s="77">
        <v>44550</v>
      </c>
      <c r="AO199" s="74">
        <v>275</v>
      </c>
      <c r="AP199" s="21" t="s">
        <v>1478</v>
      </c>
      <c r="AQ199" s="92" t="str">
        <f t="shared" si="44"/>
        <v>Birr Community Nursing Unit, Sandymount</v>
      </c>
      <c r="AR199" s="93" t="str">
        <f t="shared" si="45"/>
        <v>Offaly</v>
      </c>
      <c r="AS199" s="93" t="s">
        <v>1379</v>
      </c>
      <c r="AT199" s="93">
        <v>144.4</v>
      </c>
      <c r="AU199" s="93">
        <v>90</v>
      </c>
      <c r="AV199" s="94">
        <v>62.326869806094173</v>
      </c>
      <c r="AW199" s="33">
        <f t="shared" si="46"/>
        <v>58.415841584158414</v>
      </c>
      <c r="AX199" s="94">
        <f t="shared" si="47"/>
        <v>-3.9110282219357586</v>
      </c>
    </row>
    <row r="200" spans="1:50" x14ac:dyDescent="0.2">
      <c r="A200" s="74" t="s">
        <v>975</v>
      </c>
      <c r="B200" s="75" t="s">
        <v>976</v>
      </c>
      <c r="C200" s="76" t="s">
        <v>977</v>
      </c>
      <c r="D200" s="74" t="s">
        <v>978</v>
      </c>
      <c r="E200" s="74" t="s">
        <v>973</v>
      </c>
      <c r="F200" s="21" t="s">
        <v>1474</v>
      </c>
      <c r="G200" s="74" t="s">
        <v>979</v>
      </c>
      <c r="H200" s="74" t="s">
        <v>955</v>
      </c>
      <c r="I200" s="74" t="s">
        <v>956</v>
      </c>
      <c r="J200" s="21" t="str">
        <f>VLOOKUP(E200, 'RHA A to F by CCA'!A:B, 2,0)</f>
        <v>Area A</v>
      </c>
      <c r="K200" s="74" t="s">
        <v>123</v>
      </c>
      <c r="L200" s="74" t="s">
        <v>921</v>
      </c>
      <c r="M200" s="74">
        <f t="shared" si="36"/>
        <v>39</v>
      </c>
      <c r="N200" s="74">
        <f t="shared" si="36"/>
        <v>20</v>
      </c>
      <c r="O200" s="33">
        <f t="shared" si="37"/>
        <v>51.282051282051277</v>
      </c>
      <c r="P200" s="74">
        <v>4</v>
      </c>
      <c r="Q200" s="74">
        <v>4</v>
      </c>
      <c r="R200" s="33">
        <f t="shared" si="38"/>
        <v>100</v>
      </c>
      <c r="S200" s="74">
        <v>0</v>
      </c>
      <c r="T200" s="74">
        <v>0</v>
      </c>
      <c r="U200" s="33" t="e">
        <f t="shared" si="39"/>
        <v>#DIV/0!</v>
      </c>
      <c r="V200" s="74">
        <v>0</v>
      </c>
      <c r="W200" s="74">
        <v>0</v>
      </c>
      <c r="X200" s="33" t="e">
        <f t="shared" si="40"/>
        <v>#DIV/0!</v>
      </c>
      <c r="Y200" s="74">
        <v>10</v>
      </c>
      <c r="Z200" s="74">
        <v>3</v>
      </c>
      <c r="AA200" s="33">
        <f t="shared" si="41"/>
        <v>30</v>
      </c>
      <c r="AB200" s="74">
        <v>25</v>
      </c>
      <c r="AC200" s="74">
        <v>13</v>
      </c>
      <c r="AD200" s="33">
        <f t="shared" si="42"/>
        <v>52</v>
      </c>
      <c r="AE200" s="74">
        <v>0</v>
      </c>
      <c r="AF200" s="74">
        <v>0</v>
      </c>
      <c r="AG200" s="33" t="e">
        <f t="shared" si="43"/>
        <v>#DIV/0!</v>
      </c>
      <c r="AH200" s="74">
        <v>0</v>
      </c>
      <c r="AI200" s="74" t="s">
        <v>135</v>
      </c>
      <c r="AJ200" s="74" t="s">
        <v>126</v>
      </c>
      <c r="AK200" s="74" t="s">
        <v>127</v>
      </c>
      <c r="AL200" s="74">
        <v>23</v>
      </c>
      <c r="AM200" s="77">
        <v>44539.203842592593</v>
      </c>
      <c r="AN200" s="77" t="s">
        <v>141</v>
      </c>
      <c r="AO200" s="74">
        <v>113</v>
      </c>
      <c r="AP200" s="21" t="s">
        <v>1478</v>
      </c>
      <c r="AQ200" s="92" t="str">
        <f t="shared" si="44"/>
        <v>St Brigid's Hospital, Shaen</v>
      </c>
      <c r="AR200" s="93" t="str">
        <f t="shared" si="45"/>
        <v>Laois</v>
      </c>
      <c r="AS200" s="93" t="s">
        <v>1379</v>
      </c>
      <c r="AT200" s="93">
        <v>45</v>
      </c>
      <c r="AU200" s="93">
        <v>30</v>
      </c>
      <c r="AV200" s="94">
        <v>66.666666666666657</v>
      </c>
      <c r="AW200" s="33">
        <f t="shared" si="46"/>
        <v>51.282051282051277</v>
      </c>
      <c r="AX200" s="94">
        <f t="shared" si="47"/>
        <v>-15.38461538461538</v>
      </c>
    </row>
    <row r="201" spans="1:50" x14ac:dyDescent="0.2">
      <c r="A201" s="74" t="s">
        <v>980</v>
      </c>
      <c r="B201" s="75" t="s">
        <v>981</v>
      </c>
      <c r="C201" s="76" t="s">
        <v>982</v>
      </c>
      <c r="D201" s="74" t="s">
        <v>983</v>
      </c>
      <c r="E201" s="74" t="s">
        <v>973</v>
      </c>
      <c r="F201" s="21" t="s">
        <v>1474</v>
      </c>
      <c r="G201" s="74" t="s">
        <v>979</v>
      </c>
      <c r="H201" s="74" t="s">
        <v>955</v>
      </c>
      <c r="I201" s="74" t="s">
        <v>956</v>
      </c>
      <c r="J201" s="21" t="str">
        <f>VLOOKUP(E201, 'RHA A to F by CCA'!A:B, 2,0)</f>
        <v>Area A</v>
      </c>
      <c r="K201" s="74" t="s">
        <v>123</v>
      </c>
      <c r="L201" s="74" t="s">
        <v>921</v>
      </c>
      <c r="M201" s="74">
        <f t="shared" si="36"/>
        <v>151</v>
      </c>
      <c r="N201" s="74">
        <f t="shared" si="36"/>
        <v>71</v>
      </c>
      <c r="O201" s="33">
        <f t="shared" si="37"/>
        <v>47.019867549668874</v>
      </c>
      <c r="P201" s="74">
        <v>3</v>
      </c>
      <c r="Q201" s="74">
        <v>2</v>
      </c>
      <c r="R201" s="33">
        <f t="shared" si="38"/>
        <v>66.666666666666657</v>
      </c>
      <c r="S201" s="74">
        <v>2</v>
      </c>
      <c r="T201" s="74">
        <v>0</v>
      </c>
      <c r="U201" s="33">
        <f t="shared" si="39"/>
        <v>0</v>
      </c>
      <c r="V201" s="74">
        <v>4</v>
      </c>
      <c r="W201" s="74">
        <v>0</v>
      </c>
      <c r="X201" s="33">
        <f t="shared" si="40"/>
        <v>0</v>
      </c>
      <c r="Y201" s="74">
        <v>48</v>
      </c>
      <c r="Z201" s="74">
        <v>22</v>
      </c>
      <c r="AA201" s="33">
        <f t="shared" si="41"/>
        <v>45.833333333333329</v>
      </c>
      <c r="AB201" s="74">
        <v>29</v>
      </c>
      <c r="AC201" s="74">
        <v>26</v>
      </c>
      <c r="AD201" s="33">
        <f t="shared" si="42"/>
        <v>89.65517241379311</v>
      </c>
      <c r="AE201" s="74">
        <v>65</v>
      </c>
      <c r="AF201" s="74">
        <v>21</v>
      </c>
      <c r="AG201" s="33">
        <f t="shared" si="43"/>
        <v>32.307692307692307</v>
      </c>
      <c r="AH201" s="74">
        <v>3</v>
      </c>
      <c r="AI201" s="74" t="s">
        <v>135</v>
      </c>
      <c r="AJ201" s="74" t="s">
        <v>126</v>
      </c>
      <c r="AK201" s="74" t="s">
        <v>127</v>
      </c>
      <c r="AL201" s="74">
        <v>56</v>
      </c>
      <c r="AM201" s="77">
        <v>44623.126006944447</v>
      </c>
      <c r="AN201" s="77" t="s">
        <v>200</v>
      </c>
      <c r="AO201" s="74">
        <v>406</v>
      </c>
      <c r="AP201" s="21" t="s">
        <v>1478</v>
      </c>
      <c r="AQ201" s="92" t="str">
        <f t="shared" si="44"/>
        <v>St Vincent's Community Nursing Unit, Irishtown</v>
      </c>
      <c r="AR201" s="93" t="str">
        <f t="shared" si="45"/>
        <v>Laois</v>
      </c>
      <c r="AS201" s="93" t="s">
        <v>78</v>
      </c>
      <c r="AT201" s="93" t="s">
        <v>78</v>
      </c>
      <c r="AU201" s="93" t="s">
        <v>78</v>
      </c>
      <c r="AV201" s="93" t="s">
        <v>78</v>
      </c>
      <c r="AW201" s="33">
        <f t="shared" si="46"/>
        <v>47.019867549668874</v>
      </c>
      <c r="AX201" s="94" t="s">
        <v>78</v>
      </c>
    </row>
    <row r="202" spans="1:50" x14ac:dyDescent="0.2">
      <c r="A202" s="74" t="s">
        <v>984</v>
      </c>
      <c r="B202" s="75" t="s">
        <v>985</v>
      </c>
      <c r="C202" s="76" t="s">
        <v>986</v>
      </c>
      <c r="D202" s="74" t="s">
        <v>987</v>
      </c>
      <c r="E202" s="74" t="s">
        <v>929</v>
      </c>
      <c r="F202" s="21" t="s">
        <v>930</v>
      </c>
      <c r="G202" s="74" t="s">
        <v>930</v>
      </c>
      <c r="H202" s="74" t="s">
        <v>955</v>
      </c>
      <c r="I202" s="74" t="s">
        <v>956</v>
      </c>
      <c r="J202" s="21" t="str">
        <f>VLOOKUP(E202, 'RHA A to F by CCA'!A:B, 2,0)</f>
        <v>Area A</v>
      </c>
      <c r="K202" s="74" t="s">
        <v>123</v>
      </c>
      <c r="L202" s="74" t="s">
        <v>921</v>
      </c>
      <c r="M202" s="74">
        <f t="shared" si="36"/>
        <v>16</v>
      </c>
      <c r="N202" s="74">
        <f t="shared" si="36"/>
        <v>7</v>
      </c>
      <c r="O202" s="33">
        <f t="shared" si="37"/>
        <v>43.75</v>
      </c>
      <c r="P202" s="74">
        <v>0</v>
      </c>
      <c r="Q202" s="74">
        <v>0</v>
      </c>
      <c r="R202" s="33" t="e">
        <f t="shared" si="38"/>
        <v>#DIV/0!</v>
      </c>
      <c r="S202" s="74">
        <v>0</v>
      </c>
      <c r="T202" s="74">
        <v>0</v>
      </c>
      <c r="U202" s="33" t="e">
        <f t="shared" si="39"/>
        <v>#DIV/0!</v>
      </c>
      <c r="V202" s="74">
        <v>10</v>
      </c>
      <c r="W202" s="74">
        <v>4</v>
      </c>
      <c r="X202" s="33">
        <f t="shared" si="40"/>
        <v>40</v>
      </c>
      <c r="Y202" s="74">
        <v>6</v>
      </c>
      <c r="Z202" s="74">
        <v>3</v>
      </c>
      <c r="AA202" s="33">
        <f t="shared" si="41"/>
        <v>50</v>
      </c>
      <c r="AB202" s="74">
        <v>0</v>
      </c>
      <c r="AC202" s="74">
        <v>0</v>
      </c>
      <c r="AD202" s="33" t="e">
        <f t="shared" si="42"/>
        <v>#DIV/0!</v>
      </c>
      <c r="AE202" s="74">
        <v>0</v>
      </c>
      <c r="AF202" s="74">
        <v>0</v>
      </c>
      <c r="AG202" s="33" t="e">
        <f t="shared" si="43"/>
        <v>#DIV/0!</v>
      </c>
      <c r="AH202" s="74">
        <v>0</v>
      </c>
      <c r="AI202" s="74" t="s">
        <v>135</v>
      </c>
      <c r="AJ202" s="74" t="s">
        <v>126</v>
      </c>
      <c r="AK202" s="74" t="s">
        <v>162</v>
      </c>
      <c r="AL202" s="74">
        <v>7</v>
      </c>
      <c r="AM202" s="77">
        <v>44540.443206018521</v>
      </c>
      <c r="AN202" s="77" t="s">
        <v>141</v>
      </c>
      <c r="AO202" s="74">
        <v>149</v>
      </c>
      <c r="AP202" s="21" t="s">
        <v>1478</v>
      </c>
      <c r="AQ202" s="92" t="str">
        <f t="shared" si="44"/>
        <v>Avalon House, AVALON HOUSE</v>
      </c>
      <c r="AR202" s="93" t="str">
        <f t="shared" si="45"/>
        <v>Meath</v>
      </c>
      <c r="AS202" s="93" t="s">
        <v>78</v>
      </c>
      <c r="AT202" s="93" t="s">
        <v>78</v>
      </c>
      <c r="AU202" s="93" t="s">
        <v>78</v>
      </c>
      <c r="AV202" s="93" t="s">
        <v>78</v>
      </c>
      <c r="AW202" s="33">
        <f t="shared" si="46"/>
        <v>43.75</v>
      </c>
      <c r="AX202" s="94" t="s">
        <v>78</v>
      </c>
    </row>
    <row r="203" spans="1:50" x14ac:dyDescent="0.2">
      <c r="A203" s="74" t="s">
        <v>988</v>
      </c>
      <c r="B203" s="75" t="s">
        <v>989</v>
      </c>
      <c r="C203" s="76" t="s">
        <v>990</v>
      </c>
      <c r="D203" s="74" t="s">
        <v>991</v>
      </c>
      <c r="E203" s="74" t="s">
        <v>973</v>
      </c>
      <c r="F203" s="21" t="s">
        <v>1474</v>
      </c>
      <c r="G203" s="74" t="s">
        <v>974</v>
      </c>
      <c r="H203" s="74" t="s">
        <v>955</v>
      </c>
      <c r="I203" s="74" t="s">
        <v>956</v>
      </c>
      <c r="J203" s="21" t="str">
        <f>VLOOKUP(E203, 'RHA A to F by CCA'!A:B, 2,0)</f>
        <v>Area A</v>
      </c>
      <c r="K203" s="74" t="s">
        <v>123</v>
      </c>
      <c r="L203" s="74" t="s">
        <v>921</v>
      </c>
      <c r="M203" s="74">
        <f t="shared" si="36"/>
        <v>60</v>
      </c>
      <c r="N203" s="74">
        <f t="shared" si="36"/>
        <v>26</v>
      </c>
      <c r="O203" s="33">
        <f t="shared" si="37"/>
        <v>43.333333333333336</v>
      </c>
      <c r="P203" s="74">
        <v>5</v>
      </c>
      <c r="Q203" s="74">
        <v>1</v>
      </c>
      <c r="R203" s="33">
        <f t="shared" si="38"/>
        <v>20</v>
      </c>
      <c r="S203" s="74">
        <v>0</v>
      </c>
      <c r="T203" s="74">
        <v>0</v>
      </c>
      <c r="U203" s="33" t="e">
        <f t="shared" si="39"/>
        <v>#DIV/0!</v>
      </c>
      <c r="V203" s="74">
        <v>0</v>
      </c>
      <c r="W203" s="74">
        <v>0</v>
      </c>
      <c r="X203" s="33" t="e">
        <f t="shared" si="40"/>
        <v>#DIV/0!</v>
      </c>
      <c r="Y203" s="74">
        <v>13</v>
      </c>
      <c r="Z203" s="74">
        <v>9</v>
      </c>
      <c r="AA203" s="33">
        <f t="shared" si="41"/>
        <v>69.230769230769226</v>
      </c>
      <c r="AB203" s="74">
        <v>41</v>
      </c>
      <c r="AC203" s="74">
        <v>16</v>
      </c>
      <c r="AD203" s="33">
        <f t="shared" si="42"/>
        <v>39.024390243902438</v>
      </c>
      <c r="AE203" s="74">
        <v>1</v>
      </c>
      <c r="AF203" s="74">
        <v>0</v>
      </c>
      <c r="AG203" s="33">
        <f t="shared" si="43"/>
        <v>0</v>
      </c>
      <c r="AH203" s="74">
        <v>0</v>
      </c>
      <c r="AI203" s="74" t="s">
        <v>135</v>
      </c>
      <c r="AJ203" s="74" t="s">
        <v>126</v>
      </c>
      <c r="AK203" s="74" t="s">
        <v>127</v>
      </c>
      <c r="AL203" s="74">
        <v>33</v>
      </c>
      <c r="AM203" s="77">
        <v>44552.209340277775</v>
      </c>
      <c r="AN203" s="77" t="s">
        <v>547</v>
      </c>
      <c r="AO203" s="74">
        <v>285</v>
      </c>
      <c r="AP203" s="21" t="s">
        <v>1478</v>
      </c>
      <c r="AQ203" s="92" t="str">
        <f t="shared" si="44"/>
        <v>Riada House Community Nursing Unit, Arden Road</v>
      </c>
      <c r="AR203" s="93" t="str">
        <f t="shared" si="45"/>
        <v>Offaly</v>
      </c>
      <c r="AS203" s="93" t="s">
        <v>1379</v>
      </c>
      <c r="AT203" s="93">
        <v>61</v>
      </c>
      <c r="AU203" s="93">
        <v>37</v>
      </c>
      <c r="AV203" s="94">
        <v>60.655737704918032</v>
      </c>
      <c r="AW203" s="33">
        <f t="shared" si="46"/>
        <v>43.333333333333336</v>
      </c>
      <c r="AX203" s="94">
        <f t="shared" si="47"/>
        <v>-17.322404371584696</v>
      </c>
    </row>
    <row r="204" spans="1:50" x14ac:dyDescent="0.2">
      <c r="A204" s="74" t="s">
        <v>992</v>
      </c>
      <c r="B204" s="75" t="s">
        <v>993</v>
      </c>
      <c r="C204" s="76" t="s">
        <v>994</v>
      </c>
      <c r="D204" s="74" t="s">
        <v>995</v>
      </c>
      <c r="E204" s="74" t="s">
        <v>973</v>
      </c>
      <c r="F204" s="21" t="s">
        <v>1474</v>
      </c>
      <c r="G204" s="74" t="s">
        <v>979</v>
      </c>
      <c r="H204" s="74" t="s">
        <v>955</v>
      </c>
      <c r="I204" s="74" t="s">
        <v>956</v>
      </c>
      <c r="J204" s="21" t="str">
        <f>VLOOKUP(E204, 'RHA A to F by CCA'!A:B, 2,0)</f>
        <v>Area A</v>
      </c>
      <c r="K204" s="74" t="s">
        <v>123</v>
      </c>
      <c r="L204" s="74" t="s">
        <v>921</v>
      </c>
      <c r="M204" s="74">
        <f t="shared" si="36"/>
        <v>269</v>
      </c>
      <c r="N204" s="74">
        <f t="shared" si="36"/>
        <v>114</v>
      </c>
      <c r="O204" s="33">
        <f t="shared" si="37"/>
        <v>42.37918215613383</v>
      </c>
      <c r="P204" s="74">
        <v>34</v>
      </c>
      <c r="Q204" s="74">
        <v>17</v>
      </c>
      <c r="R204" s="33">
        <f t="shared" si="38"/>
        <v>50</v>
      </c>
      <c r="S204" s="74">
        <v>35</v>
      </c>
      <c r="T204" s="74">
        <v>16</v>
      </c>
      <c r="U204" s="33">
        <f t="shared" si="39"/>
        <v>45.714285714285715</v>
      </c>
      <c r="V204" s="74">
        <v>30</v>
      </c>
      <c r="W204" s="74">
        <v>4</v>
      </c>
      <c r="X204" s="33">
        <f t="shared" si="40"/>
        <v>13.333333333333334</v>
      </c>
      <c r="Y204" s="74">
        <v>86</v>
      </c>
      <c r="Z204" s="74">
        <v>43</v>
      </c>
      <c r="AA204" s="33">
        <f t="shared" si="41"/>
        <v>50</v>
      </c>
      <c r="AB204" s="74">
        <v>58</v>
      </c>
      <c r="AC204" s="74">
        <v>25</v>
      </c>
      <c r="AD204" s="33">
        <f t="shared" si="42"/>
        <v>43.103448275862064</v>
      </c>
      <c r="AE204" s="74">
        <v>26</v>
      </c>
      <c r="AF204" s="74">
        <v>9</v>
      </c>
      <c r="AG204" s="33">
        <f t="shared" si="43"/>
        <v>34.615384615384613</v>
      </c>
      <c r="AH204" s="74">
        <v>0</v>
      </c>
      <c r="AI204" s="74" t="s">
        <v>135</v>
      </c>
      <c r="AJ204" s="74" t="s">
        <v>126</v>
      </c>
      <c r="AK204" s="74" t="s">
        <v>157</v>
      </c>
      <c r="AL204" s="74">
        <v>46</v>
      </c>
      <c r="AM204" s="77">
        <v>44657.299097222225</v>
      </c>
      <c r="AN204" s="77" t="s">
        <v>996</v>
      </c>
      <c r="AO204" s="74">
        <v>573</v>
      </c>
      <c r="AP204" s="21" t="s">
        <v>1479</v>
      </c>
      <c r="AQ204" s="92" t="str">
        <f t="shared" si="44"/>
        <v>Saint Fintan's Hospital, The Gate Lodge</v>
      </c>
      <c r="AR204" s="93" t="str">
        <f t="shared" si="45"/>
        <v>Laois</v>
      </c>
      <c r="AS204" s="93" t="s">
        <v>78</v>
      </c>
      <c r="AT204" s="93" t="s">
        <v>78</v>
      </c>
      <c r="AU204" s="93" t="s">
        <v>78</v>
      </c>
      <c r="AV204" s="93" t="s">
        <v>78</v>
      </c>
      <c r="AW204" s="33">
        <f t="shared" si="46"/>
        <v>42.37918215613383</v>
      </c>
      <c r="AX204" s="94" t="s">
        <v>78</v>
      </c>
    </row>
    <row r="205" spans="1:50" x14ac:dyDescent="0.2">
      <c r="A205" s="74" t="s">
        <v>997</v>
      </c>
      <c r="B205" s="75" t="s">
        <v>998</v>
      </c>
      <c r="C205" s="76" t="s">
        <v>999</v>
      </c>
      <c r="D205" s="74" t="s">
        <v>1000</v>
      </c>
      <c r="E205" s="74" t="s">
        <v>962</v>
      </c>
      <c r="F205" s="21" t="s">
        <v>1473</v>
      </c>
      <c r="G205" s="74" t="s">
        <v>963</v>
      </c>
      <c r="H205" s="74" t="s">
        <v>955</v>
      </c>
      <c r="I205" s="74" t="s">
        <v>956</v>
      </c>
      <c r="J205" s="21" t="str">
        <f>VLOOKUP(E205, 'RHA A to F by CCA'!A:B, 2,0)</f>
        <v>Area A</v>
      </c>
      <c r="K205" s="74" t="s">
        <v>123</v>
      </c>
      <c r="L205" s="74" t="s">
        <v>921</v>
      </c>
      <c r="M205" s="74">
        <f t="shared" si="36"/>
        <v>200</v>
      </c>
      <c r="N205" s="74">
        <f t="shared" si="36"/>
        <v>81</v>
      </c>
      <c r="O205" s="33">
        <f t="shared" si="37"/>
        <v>40.5</v>
      </c>
      <c r="P205" s="74">
        <v>40</v>
      </c>
      <c r="Q205" s="74">
        <v>2</v>
      </c>
      <c r="R205" s="33">
        <f t="shared" si="38"/>
        <v>5</v>
      </c>
      <c r="S205" s="74">
        <v>30</v>
      </c>
      <c r="T205" s="74">
        <v>22</v>
      </c>
      <c r="U205" s="33">
        <f t="shared" si="39"/>
        <v>73.333333333333329</v>
      </c>
      <c r="V205" s="74">
        <v>20</v>
      </c>
      <c r="W205" s="74">
        <v>8</v>
      </c>
      <c r="X205" s="33">
        <f t="shared" si="40"/>
        <v>40</v>
      </c>
      <c r="Y205" s="74">
        <v>102</v>
      </c>
      <c r="Z205" s="74">
        <v>42</v>
      </c>
      <c r="AA205" s="33">
        <f t="shared" si="41"/>
        <v>41.17647058823529</v>
      </c>
      <c r="AB205" s="74">
        <v>8</v>
      </c>
      <c r="AC205" s="74">
        <v>7</v>
      </c>
      <c r="AD205" s="33">
        <f t="shared" si="42"/>
        <v>87.5</v>
      </c>
      <c r="AE205" s="74">
        <v>0</v>
      </c>
      <c r="AF205" s="74">
        <v>0</v>
      </c>
      <c r="AG205" s="33" t="e">
        <f t="shared" si="43"/>
        <v>#DIV/0!</v>
      </c>
      <c r="AH205" s="74">
        <v>3</v>
      </c>
      <c r="AI205" s="74" t="s">
        <v>135</v>
      </c>
      <c r="AJ205" s="74" t="s">
        <v>126</v>
      </c>
      <c r="AK205" s="74" t="s">
        <v>157</v>
      </c>
      <c r="AL205" s="74">
        <v>82</v>
      </c>
      <c r="AM205" s="77">
        <v>44628.320138888892</v>
      </c>
      <c r="AN205" s="77">
        <v>44628</v>
      </c>
      <c r="AO205" s="74">
        <v>463</v>
      </c>
      <c r="AP205" s="21" t="s">
        <v>1479</v>
      </c>
      <c r="AQ205" s="92" t="str">
        <f t="shared" si="44"/>
        <v>Saint Loman's Hospital, Mullingar, Admission Unit &amp; Saint Edna's Ward, S</v>
      </c>
      <c r="AR205" s="93" t="str">
        <f t="shared" si="45"/>
        <v>Westmeath</v>
      </c>
      <c r="AS205" s="93" t="s">
        <v>78</v>
      </c>
      <c r="AT205" s="93" t="s">
        <v>78</v>
      </c>
      <c r="AU205" s="93" t="s">
        <v>78</v>
      </c>
      <c r="AV205" s="93" t="s">
        <v>78</v>
      </c>
      <c r="AW205" s="33">
        <f t="shared" si="46"/>
        <v>40.5</v>
      </c>
      <c r="AX205" s="94" t="s">
        <v>78</v>
      </c>
    </row>
    <row r="206" spans="1:50" x14ac:dyDescent="0.2">
      <c r="A206" s="74" t="s">
        <v>1001</v>
      </c>
      <c r="B206" s="75" t="s">
        <v>1002</v>
      </c>
      <c r="C206" s="76" t="s">
        <v>1003</v>
      </c>
      <c r="D206" s="74" t="s">
        <v>1004</v>
      </c>
      <c r="E206" s="74" t="s">
        <v>973</v>
      </c>
      <c r="F206" s="21" t="s">
        <v>1474</v>
      </c>
      <c r="G206" s="74" t="s">
        <v>979</v>
      </c>
      <c r="H206" s="74" t="s">
        <v>955</v>
      </c>
      <c r="I206" s="74" t="s">
        <v>956</v>
      </c>
      <c r="J206" s="21" t="str">
        <f>VLOOKUP(E206, 'RHA A to F by CCA'!A:B, 2,0)</f>
        <v>Area A</v>
      </c>
      <c r="K206" s="74" t="s">
        <v>123</v>
      </c>
      <c r="L206" s="74" t="s">
        <v>921</v>
      </c>
      <c r="M206" s="74">
        <f t="shared" si="36"/>
        <v>42</v>
      </c>
      <c r="N206" s="74">
        <f t="shared" si="36"/>
        <v>16</v>
      </c>
      <c r="O206" s="33">
        <f t="shared" si="37"/>
        <v>38.095238095238095</v>
      </c>
      <c r="P206" s="74">
        <v>4</v>
      </c>
      <c r="Q206" s="74">
        <v>2</v>
      </c>
      <c r="R206" s="33">
        <f t="shared" si="38"/>
        <v>50</v>
      </c>
      <c r="S206" s="74">
        <v>0</v>
      </c>
      <c r="T206" s="74">
        <v>0</v>
      </c>
      <c r="U206" s="33" t="e">
        <f t="shared" si="39"/>
        <v>#DIV/0!</v>
      </c>
      <c r="V206" s="74">
        <v>13</v>
      </c>
      <c r="W206" s="74">
        <v>9</v>
      </c>
      <c r="X206" s="33">
        <f t="shared" si="40"/>
        <v>69.230769230769226</v>
      </c>
      <c r="Y206" s="74">
        <v>8</v>
      </c>
      <c r="Z206" s="74">
        <v>1</v>
      </c>
      <c r="AA206" s="33">
        <f t="shared" si="41"/>
        <v>12.5</v>
      </c>
      <c r="AB206" s="74">
        <v>14</v>
      </c>
      <c r="AC206" s="74">
        <v>3</v>
      </c>
      <c r="AD206" s="33">
        <f t="shared" si="42"/>
        <v>21.428571428571427</v>
      </c>
      <c r="AE206" s="74">
        <v>3</v>
      </c>
      <c r="AF206" s="74">
        <v>1</v>
      </c>
      <c r="AG206" s="33">
        <f t="shared" si="43"/>
        <v>33.333333333333329</v>
      </c>
      <c r="AH206" s="74">
        <v>0</v>
      </c>
      <c r="AI206" s="74" t="s">
        <v>135</v>
      </c>
      <c r="AJ206" s="74" t="s">
        <v>126</v>
      </c>
      <c r="AK206" s="74" t="s">
        <v>1005</v>
      </c>
      <c r="AL206" s="74">
        <v>10</v>
      </c>
      <c r="AM206" s="77">
        <v>44550.373194444444</v>
      </c>
      <c r="AN206" s="77" t="s">
        <v>1006</v>
      </c>
      <c r="AO206" s="74">
        <v>274</v>
      </c>
      <c r="AP206" s="21" t="s">
        <v>1478</v>
      </c>
      <c r="AQ206" s="92" t="str">
        <f t="shared" si="44"/>
        <v>Abbeyleix Community Nursing Unit, Ballinakill Road</v>
      </c>
      <c r="AR206" s="93" t="str">
        <f t="shared" si="45"/>
        <v>Laois</v>
      </c>
      <c r="AS206" s="93" t="s">
        <v>1379</v>
      </c>
      <c r="AT206" s="93">
        <v>55</v>
      </c>
      <c r="AU206" s="93">
        <v>40</v>
      </c>
      <c r="AV206" s="94">
        <v>72.727272727272734</v>
      </c>
      <c r="AW206" s="33">
        <f t="shared" si="46"/>
        <v>38.095238095238095</v>
      </c>
      <c r="AX206" s="94">
        <f t="shared" si="47"/>
        <v>-34.632034632034639</v>
      </c>
    </row>
    <row r="207" spans="1:50" x14ac:dyDescent="0.2">
      <c r="A207" s="74" t="s">
        <v>1007</v>
      </c>
      <c r="B207" s="75" t="s">
        <v>1008</v>
      </c>
      <c r="C207" s="76" t="s">
        <v>1009</v>
      </c>
      <c r="D207" s="74" t="s">
        <v>1010</v>
      </c>
      <c r="E207" s="74" t="s">
        <v>973</v>
      </c>
      <c r="F207" s="21" t="s">
        <v>1474</v>
      </c>
      <c r="G207" s="74" t="s">
        <v>974</v>
      </c>
      <c r="H207" s="74" t="s">
        <v>955</v>
      </c>
      <c r="I207" s="74" t="s">
        <v>956</v>
      </c>
      <c r="J207" s="21" t="str">
        <f>VLOOKUP(E207, 'RHA A to F by CCA'!A:B, 2,0)</f>
        <v>Area A</v>
      </c>
      <c r="K207" s="74" t="s">
        <v>123</v>
      </c>
      <c r="L207" s="74" t="s">
        <v>921</v>
      </c>
      <c r="M207" s="74">
        <f t="shared" si="36"/>
        <v>44</v>
      </c>
      <c r="N207" s="74">
        <f t="shared" si="36"/>
        <v>12</v>
      </c>
      <c r="O207" s="33">
        <f t="shared" si="37"/>
        <v>27.27272727272727</v>
      </c>
      <c r="P207" s="74">
        <v>6</v>
      </c>
      <c r="Q207" s="74">
        <v>3</v>
      </c>
      <c r="R207" s="33">
        <f t="shared" si="38"/>
        <v>50</v>
      </c>
      <c r="S207" s="74">
        <v>0</v>
      </c>
      <c r="T207" s="74">
        <v>0</v>
      </c>
      <c r="U207" s="33" t="e">
        <f t="shared" si="39"/>
        <v>#DIV/0!</v>
      </c>
      <c r="V207" s="74">
        <v>0</v>
      </c>
      <c r="W207" s="74">
        <v>0</v>
      </c>
      <c r="X207" s="33" t="e">
        <f t="shared" si="40"/>
        <v>#DIV/0!</v>
      </c>
      <c r="Y207" s="74">
        <v>15</v>
      </c>
      <c r="Z207" s="74">
        <v>4</v>
      </c>
      <c r="AA207" s="33">
        <f t="shared" si="41"/>
        <v>26.666666666666668</v>
      </c>
      <c r="AB207" s="74">
        <v>17</v>
      </c>
      <c r="AC207" s="74">
        <v>2</v>
      </c>
      <c r="AD207" s="33">
        <f t="shared" si="42"/>
        <v>11.76470588235294</v>
      </c>
      <c r="AE207" s="74">
        <v>6</v>
      </c>
      <c r="AF207" s="74">
        <v>3</v>
      </c>
      <c r="AG207" s="33">
        <f t="shared" si="43"/>
        <v>50</v>
      </c>
      <c r="AH207" s="74">
        <v>19</v>
      </c>
      <c r="AI207" s="74" t="s">
        <v>135</v>
      </c>
      <c r="AJ207" s="74" t="s">
        <v>126</v>
      </c>
      <c r="AK207" s="74" t="s">
        <v>127</v>
      </c>
      <c r="AL207" s="74">
        <v>28</v>
      </c>
      <c r="AM207" s="77">
        <v>44617.305706018517</v>
      </c>
      <c r="AN207" s="77" t="s">
        <v>1011</v>
      </c>
      <c r="AO207" s="74">
        <v>353</v>
      </c>
      <c r="AP207" s="21" t="s">
        <v>1478</v>
      </c>
      <c r="AQ207" s="92" t="str">
        <f t="shared" si="44"/>
        <v>Edenderry Community Nursing Unit, Saint Mary's Street</v>
      </c>
      <c r="AR207" s="93" t="str">
        <f t="shared" si="45"/>
        <v>Offaly</v>
      </c>
      <c r="AS207" s="93" t="s">
        <v>1379</v>
      </c>
      <c r="AT207" s="93">
        <v>58</v>
      </c>
      <c r="AU207" s="93">
        <v>1</v>
      </c>
      <c r="AV207" s="94">
        <v>1.7241379310344827</v>
      </c>
      <c r="AW207" s="33">
        <f t="shared" si="46"/>
        <v>27.27272727272727</v>
      </c>
      <c r="AX207" s="94">
        <f t="shared" si="47"/>
        <v>25.548589341692786</v>
      </c>
    </row>
    <row r="208" spans="1:50" x14ac:dyDescent="0.2">
      <c r="A208" s="74" t="s">
        <v>1012</v>
      </c>
      <c r="B208" s="75" t="s">
        <v>1013</v>
      </c>
      <c r="C208" s="76" t="s">
        <v>949</v>
      </c>
      <c r="D208" s="74" t="s">
        <v>1014</v>
      </c>
      <c r="E208" s="74" t="s">
        <v>929</v>
      </c>
      <c r="F208" s="21" t="s">
        <v>930</v>
      </c>
      <c r="G208" s="74" t="s">
        <v>930</v>
      </c>
      <c r="H208" s="74" t="s">
        <v>955</v>
      </c>
      <c r="I208" s="74" t="s">
        <v>956</v>
      </c>
      <c r="J208" s="21" t="str">
        <f>VLOOKUP(E208, 'RHA A to F by CCA'!A:B, 2,0)</f>
        <v>Area A</v>
      </c>
      <c r="K208" s="74" t="s">
        <v>123</v>
      </c>
      <c r="L208" s="74" t="s">
        <v>921</v>
      </c>
      <c r="M208" s="74">
        <f t="shared" si="36"/>
        <v>9</v>
      </c>
      <c r="N208" s="74">
        <f t="shared" si="36"/>
        <v>2</v>
      </c>
      <c r="O208" s="33">
        <f t="shared" si="37"/>
        <v>22.222222222222221</v>
      </c>
      <c r="P208" s="74">
        <v>0</v>
      </c>
      <c r="Q208" s="74">
        <v>0</v>
      </c>
      <c r="R208" s="33" t="e">
        <f t="shared" si="38"/>
        <v>#DIV/0!</v>
      </c>
      <c r="S208" s="74">
        <v>0</v>
      </c>
      <c r="T208" s="74">
        <v>0</v>
      </c>
      <c r="U208" s="33" t="e">
        <f t="shared" si="39"/>
        <v>#DIV/0!</v>
      </c>
      <c r="V208" s="74">
        <v>0</v>
      </c>
      <c r="W208" s="74">
        <v>0</v>
      </c>
      <c r="X208" s="33" t="e">
        <f t="shared" si="40"/>
        <v>#DIV/0!</v>
      </c>
      <c r="Y208" s="74">
        <v>2</v>
      </c>
      <c r="Z208" s="74">
        <v>0</v>
      </c>
      <c r="AA208" s="33">
        <f t="shared" si="41"/>
        <v>0</v>
      </c>
      <c r="AB208" s="74">
        <v>0</v>
      </c>
      <c r="AC208" s="74">
        <v>0</v>
      </c>
      <c r="AD208" s="33" t="e">
        <f t="shared" si="42"/>
        <v>#DIV/0!</v>
      </c>
      <c r="AE208" s="74">
        <v>7</v>
      </c>
      <c r="AF208" s="74">
        <v>2</v>
      </c>
      <c r="AG208" s="33">
        <f t="shared" si="43"/>
        <v>28.571428571428569</v>
      </c>
      <c r="AH208" s="74">
        <v>0</v>
      </c>
      <c r="AI208" s="74" t="s">
        <v>135</v>
      </c>
      <c r="AJ208" s="74" t="s">
        <v>126</v>
      </c>
      <c r="AK208" s="74" t="s">
        <v>162</v>
      </c>
      <c r="AL208" s="74">
        <v>6</v>
      </c>
      <c r="AM208" s="77">
        <v>44544.447175925925</v>
      </c>
      <c r="AN208" s="77" t="s">
        <v>251</v>
      </c>
      <c r="AO208" s="74">
        <v>229</v>
      </c>
      <c r="AP208" s="21" t="s">
        <v>1478</v>
      </c>
      <c r="AQ208" s="92" t="str">
        <f t="shared" si="44"/>
        <v>Clanntara, Athboy Road</v>
      </c>
      <c r="AR208" s="93" t="str">
        <f t="shared" si="45"/>
        <v>Meath</v>
      </c>
      <c r="AS208" s="93" t="s">
        <v>78</v>
      </c>
      <c r="AT208" s="93" t="s">
        <v>78</v>
      </c>
      <c r="AU208" s="93" t="s">
        <v>78</v>
      </c>
      <c r="AV208" s="93" t="s">
        <v>78</v>
      </c>
      <c r="AW208" s="33">
        <f t="shared" si="46"/>
        <v>22.222222222222221</v>
      </c>
      <c r="AX208" s="94" t="s">
        <v>78</v>
      </c>
    </row>
    <row r="209" spans="1:50" x14ac:dyDescent="0.2">
      <c r="A209" s="74" t="s">
        <v>1015</v>
      </c>
      <c r="B209" s="75" t="s">
        <v>1016</v>
      </c>
      <c r="C209" s="76" t="s">
        <v>1017</v>
      </c>
      <c r="D209" s="74" t="s">
        <v>1018</v>
      </c>
      <c r="E209" s="74" t="s">
        <v>1019</v>
      </c>
      <c r="F209" s="21" t="s">
        <v>1475</v>
      </c>
      <c r="G209" s="74" t="s">
        <v>836</v>
      </c>
      <c r="H209" s="74" t="s">
        <v>828</v>
      </c>
      <c r="I209" s="74" t="s">
        <v>829</v>
      </c>
      <c r="J209" s="21" t="str">
        <f>VLOOKUP(E209, 'RHA A to F by CCA'!A:B, 2,0)</f>
        <v>Area A</v>
      </c>
      <c r="K209" s="74" t="s">
        <v>123</v>
      </c>
      <c r="L209" s="78" t="s">
        <v>1020</v>
      </c>
      <c r="M209" s="74">
        <f t="shared" si="36"/>
        <v>56</v>
      </c>
      <c r="N209" s="74">
        <f t="shared" si="36"/>
        <v>53</v>
      </c>
      <c r="O209" s="33">
        <f t="shared" si="37"/>
        <v>94.642857142857139</v>
      </c>
      <c r="P209" s="74">
        <v>2</v>
      </c>
      <c r="Q209" s="74">
        <v>2</v>
      </c>
      <c r="R209" s="33">
        <f t="shared" si="38"/>
        <v>100</v>
      </c>
      <c r="S209" s="74">
        <v>2</v>
      </c>
      <c r="T209" s="74">
        <v>2</v>
      </c>
      <c r="U209" s="33">
        <f t="shared" si="39"/>
        <v>100</v>
      </c>
      <c r="V209" s="74">
        <v>2</v>
      </c>
      <c r="W209" s="74">
        <v>2</v>
      </c>
      <c r="X209" s="33">
        <f t="shared" si="40"/>
        <v>100</v>
      </c>
      <c r="Y209" s="74">
        <v>26</v>
      </c>
      <c r="Z209" s="74">
        <v>24</v>
      </c>
      <c r="AA209" s="33">
        <f t="shared" si="41"/>
        <v>92.307692307692307</v>
      </c>
      <c r="AB209" s="74">
        <v>7</v>
      </c>
      <c r="AC209" s="74">
        <v>7</v>
      </c>
      <c r="AD209" s="33">
        <f t="shared" si="42"/>
        <v>100</v>
      </c>
      <c r="AE209" s="74">
        <v>17</v>
      </c>
      <c r="AF209" s="74">
        <v>16</v>
      </c>
      <c r="AG209" s="33">
        <f t="shared" si="43"/>
        <v>94.117647058823522</v>
      </c>
      <c r="AH209" s="74">
        <v>11</v>
      </c>
      <c r="AI209" s="74">
        <v>0</v>
      </c>
      <c r="AJ209" s="74" t="s">
        <v>126</v>
      </c>
      <c r="AK209" s="74" t="s">
        <v>127</v>
      </c>
      <c r="AL209" s="74">
        <v>38</v>
      </c>
      <c r="AM209" s="77">
        <v>44740</v>
      </c>
      <c r="AN209" s="77">
        <v>44740</v>
      </c>
      <c r="AO209" s="74">
        <v>583</v>
      </c>
      <c r="AP209" s="21" t="s">
        <v>1478</v>
      </c>
      <c r="AQ209" s="92" t="str">
        <f t="shared" si="44"/>
        <v>Navan Road Community Unit , Community Unit, Kempton Housing Estate, Navan Road</v>
      </c>
      <c r="AR209" s="93" t="str">
        <f t="shared" si="45"/>
        <v>Dublin</v>
      </c>
      <c r="AS209" s="93" t="s">
        <v>1380</v>
      </c>
      <c r="AT209" s="93">
        <v>51</v>
      </c>
      <c r="AU209" s="93">
        <v>35</v>
      </c>
      <c r="AV209" s="94">
        <v>68.627450980392155</v>
      </c>
      <c r="AW209" s="33">
        <f t="shared" si="46"/>
        <v>94.642857142857139</v>
      </c>
      <c r="AX209" s="94">
        <f t="shared" si="47"/>
        <v>26.015406162464984</v>
      </c>
    </row>
    <row r="210" spans="1:50" x14ac:dyDescent="0.2">
      <c r="A210" s="74" t="s">
        <v>1021</v>
      </c>
      <c r="B210" s="75" t="s">
        <v>1022</v>
      </c>
      <c r="C210" s="76" t="s">
        <v>1023</v>
      </c>
      <c r="D210" s="74" t="s">
        <v>1024</v>
      </c>
      <c r="E210" s="74" t="s">
        <v>1025</v>
      </c>
      <c r="F210" s="21" t="s">
        <v>1476</v>
      </c>
      <c r="G210" s="74" t="s">
        <v>836</v>
      </c>
      <c r="H210" s="74" t="s">
        <v>828</v>
      </c>
      <c r="I210" s="21" t="s">
        <v>829</v>
      </c>
      <c r="J210" s="21" t="str">
        <f>VLOOKUP(E210, 'RHA A to F by CCA'!A:B, 2,0)</f>
        <v>Area A</v>
      </c>
      <c r="K210" s="74" t="s">
        <v>123</v>
      </c>
      <c r="L210" s="78" t="s">
        <v>1020</v>
      </c>
      <c r="M210" s="74">
        <f t="shared" si="36"/>
        <v>47</v>
      </c>
      <c r="N210" s="74">
        <f t="shared" si="36"/>
        <v>36</v>
      </c>
      <c r="O210" s="33">
        <f t="shared" si="37"/>
        <v>76.59574468085107</v>
      </c>
      <c r="P210" s="74">
        <v>1</v>
      </c>
      <c r="Q210" s="74">
        <v>1</v>
      </c>
      <c r="R210" s="33">
        <f t="shared" si="38"/>
        <v>100</v>
      </c>
      <c r="S210" s="74">
        <v>5</v>
      </c>
      <c r="T210" s="74">
        <v>3</v>
      </c>
      <c r="U210" s="33">
        <f t="shared" si="39"/>
        <v>60</v>
      </c>
      <c r="V210" s="74">
        <v>7</v>
      </c>
      <c r="W210" s="74">
        <v>5</v>
      </c>
      <c r="X210" s="33">
        <f t="shared" si="40"/>
        <v>71.428571428571431</v>
      </c>
      <c r="Y210" s="74">
        <v>20</v>
      </c>
      <c r="Z210" s="74">
        <v>17</v>
      </c>
      <c r="AA210" s="33">
        <f t="shared" si="41"/>
        <v>85</v>
      </c>
      <c r="AB210" s="74">
        <v>2</v>
      </c>
      <c r="AC210" s="74">
        <v>2</v>
      </c>
      <c r="AD210" s="33">
        <f t="shared" si="42"/>
        <v>100</v>
      </c>
      <c r="AE210" s="74">
        <v>12</v>
      </c>
      <c r="AF210" s="74">
        <v>8</v>
      </c>
      <c r="AG210" s="33">
        <f t="shared" si="43"/>
        <v>66.666666666666657</v>
      </c>
      <c r="AH210" s="74">
        <v>12</v>
      </c>
      <c r="AI210" s="74" t="s">
        <v>135</v>
      </c>
      <c r="AJ210" s="74" t="s">
        <v>126</v>
      </c>
      <c r="AK210" s="74" t="s">
        <v>157</v>
      </c>
      <c r="AL210" s="74">
        <v>21</v>
      </c>
      <c r="AM210" s="77">
        <v>44540.359675925924</v>
      </c>
      <c r="AN210" s="77" t="s">
        <v>141</v>
      </c>
      <c r="AO210" s="74">
        <v>146</v>
      </c>
      <c r="AP210" s="21" t="s">
        <v>1479</v>
      </c>
      <c r="AQ210" s="92" t="str">
        <f t="shared" si="44"/>
        <v>Fairview, Fairview Day Centre</v>
      </c>
      <c r="AR210" s="93" t="str">
        <f t="shared" si="45"/>
        <v>Dublin</v>
      </c>
      <c r="AS210" s="93" t="s">
        <v>78</v>
      </c>
      <c r="AT210" s="93" t="s">
        <v>78</v>
      </c>
      <c r="AU210" s="93" t="s">
        <v>78</v>
      </c>
      <c r="AV210" s="93" t="s">
        <v>78</v>
      </c>
      <c r="AW210" s="33">
        <f t="shared" si="46"/>
        <v>76.59574468085107</v>
      </c>
      <c r="AX210" s="94" t="s">
        <v>78</v>
      </c>
    </row>
    <row r="211" spans="1:50" x14ac:dyDescent="0.2">
      <c r="A211" s="74" t="s">
        <v>1026</v>
      </c>
      <c r="B211" s="75" t="s">
        <v>1027</v>
      </c>
      <c r="C211" s="76" t="s">
        <v>1028</v>
      </c>
      <c r="D211" s="74" t="s">
        <v>1029</v>
      </c>
      <c r="E211" s="74" t="s">
        <v>1019</v>
      </c>
      <c r="F211" s="21" t="s">
        <v>1475</v>
      </c>
      <c r="G211" s="74" t="s">
        <v>836</v>
      </c>
      <c r="H211" s="74" t="s">
        <v>828</v>
      </c>
      <c r="I211" s="21" t="s">
        <v>829</v>
      </c>
      <c r="J211" s="21" t="str">
        <f>VLOOKUP(E211, 'RHA A to F by CCA'!A:B, 2,0)</f>
        <v>Area A</v>
      </c>
      <c r="K211" s="74" t="s">
        <v>123</v>
      </c>
      <c r="L211" s="78" t="s">
        <v>1020</v>
      </c>
      <c r="M211" s="74">
        <f t="shared" si="36"/>
        <v>89</v>
      </c>
      <c r="N211" s="74">
        <f t="shared" si="36"/>
        <v>65</v>
      </c>
      <c r="O211" s="33">
        <f t="shared" si="37"/>
        <v>73.033707865168537</v>
      </c>
      <c r="P211" s="74">
        <v>4</v>
      </c>
      <c r="Q211" s="74">
        <v>4</v>
      </c>
      <c r="R211" s="33">
        <f t="shared" si="38"/>
        <v>100</v>
      </c>
      <c r="S211" s="74">
        <v>1</v>
      </c>
      <c r="T211" s="74">
        <v>0</v>
      </c>
      <c r="U211" s="33">
        <f t="shared" si="39"/>
        <v>0</v>
      </c>
      <c r="V211" s="74">
        <v>3</v>
      </c>
      <c r="W211" s="74">
        <v>3</v>
      </c>
      <c r="X211" s="33">
        <f t="shared" si="40"/>
        <v>100</v>
      </c>
      <c r="Y211" s="74">
        <v>26</v>
      </c>
      <c r="Z211" s="74">
        <v>25</v>
      </c>
      <c r="AA211" s="33">
        <f t="shared" si="41"/>
        <v>96.15384615384616</v>
      </c>
      <c r="AB211" s="74">
        <v>33</v>
      </c>
      <c r="AC211" s="74">
        <v>11</v>
      </c>
      <c r="AD211" s="33">
        <f t="shared" si="42"/>
        <v>33.333333333333329</v>
      </c>
      <c r="AE211" s="74">
        <v>22</v>
      </c>
      <c r="AF211" s="74">
        <v>22</v>
      </c>
      <c r="AG211" s="33">
        <f t="shared" si="43"/>
        <v>100</v>
      </c>
      <c r="AH211" s="74">
        <v>0</v>
      </c>
      <c r="AI211" s="74" t="s">
        <v>125</v>
      </c>
      <c r="AJ211" s="74" t="s">
        <v>126</v>
      </c>
      <c r="AK211" s="74" t="s">
        <v>127</v>
      </c>
      <c r="AL211" s="74">
        <v>23</v>
      </c>
      <c r="AM211" s="77">
        <v>44539.101643518516</v>
      </c>
      <c r="AN211" s="77">
        <v>44738</v>
      </c>
      <c r="AO211" s="74">
        <v>108</v>
      </c>
      <c r="AP211" s="21" t="s">
        <v>1478</v>
      </c>
      <c r="AQ211" s="92" t="str">
        <f t="shared" si="44"/>
        <v>Clarehaven, Seanchara Community Unit</v>
      </c>
      <c r="AR211" s="93" t="str">
        <f t="shared" si="45"/>
        <v>Dublin</v>
      </c>
      <c r="AS211" s="93" t="s">
        <v>1380</v>
      </c>
      <c r="AT211" s="93">
        <v>125</v>
      </c>
      <c r="AU211" s="93">
        <v>99</v>
      </c>
      <c r="AV211" s="94">
        <v>79.2</v>
      </c>
      <c r="AW211" s="33">
        <f t="shared" si="46"/>
        <v>73.033707865168537</v>
      </c>
      <c r="AX211" s="94">
        <f t="shared" si="47"/>
        <v>-6.1662921348314654</v>
      </c>
    </row>
    <row r="212" spans="1:50" x14ac:dyDescent="0.2">
      <c r="A212" s="74" t="s">
        <v>1030</v>
      </c>
      <c r="B212" s="75" t="s">
        <v>1031</v>
      </c>
      <c r="C212" s="76" t="s">
        <v>1032</v>
      </c>
      <c r="D212" s="74" t="s">
        <v>1033</v>
      </c>
      <c r="E212" s="74" t="s">
        <v>1019</v>
      </c>
      <c r="F212" s="21" t="s">
        <v>1475</v>
      </c>
      <c r="G212" s="74" t="s">
        <v>836</v>
      </c>
      <c r="H212" s="74" t="s">
        <v>828</v>
      </c>
      <c r="I212" s="21" t="s">
        <v>829</v>
      </c>
      <c r="J212" s="21" t="str">
        <f>VLOOKUP(E212, 'RHA A to F by CCA'!A:B, 2,0)</f>
        <v>Area A</v>
      </c>
      <c r="K212" s="74" t="s">
        <v>123</v>
      </c>
      <c r="L212" s="78" t="s">
        <v>1020</v>
      </c>
      <c r="M212" s="74">
        <f t="shared" si="36"/>
        <v>417</v>
      </c>
      <c r="N212" s="74">
        <f t="shared" si="36"/>
        <v>266</v>
      </c>
      <c r="O212" s="33">
        <f t="shared" si="37"/>
        <v>63.788968824940049</v>
      </c>
      <c r="P212" s="74">
        <v>23</v>
      </c>
      <c r="Q212" s="74">
        <v>23</v>
      </c>
      <c r="R212" s="33">
        <f t="shared" si="38"/>
        <v>100</v>
      </c>
      <c r="S212" s="74">
        <v>5</v>
      </c>
      <c r="T212" s="74">
        <v>5</v>
      </c>
      <c r="U212" s="33">
        <f t="shared" si="39"/>
        <v>100</v>
      </c>
      <c r="V212" s="74">
        <v>69</v>
      </c>
      <c r="W212" s="74">
        <v>69</v>
      </c>
      <c r="X212" s="33">
        <f t="shared" si="40"/>
        <v>100</v>
      </c>
      <c r="Y212" s="74">
        <v>148</v>
      </c>
      <c r="Z212" s="74">
        <v>97</v>
      </c>
      <c r="AA212" s="33">
        <f t="shared" si="41"/>
        <v>65.540540540540533</v>
      </c>
      <c r="AB212" s="74">
        <v>59</v>
      </c>
      <c r="AC212" s="74">
        <v>28</v>
      </c>
      <c r="AD212" s="33">
        <f t="shared" si="42"/>
        <v>47.457627118644069</v>
      </c>
      <c r="AE212" s="74">
        <v>113</v>
      </c>
      <c r="AF212" s="74">
        <v>44</v>
      </c>
      <c r="AG212" s="33">
        <f t="shared" si="43"/>
        <v>38.938053097345133</v>
      </c>
      <c r="AH212" s="74">
        <v>20</v>
      </c>
      <c r="AI212" s="74">
        <v>0</v>
      </c>
      <c r="AJ212" s="74" t="s">
        <v>126</v>
      </c>
      <c r="AK212" s="74" t="s">
        <v>127</v>
      </c>
      <c r="AL212" s="74">
        <v>146</v>
      </c>
      <c r="AM212" s="77">
        <v>44740</v>
      </c>
      <c r="AN212" s="77">
        <v>44740</v>
      </c>
      <c r="AO212" s="74">
        <v>584</v>
      </c>
      <c r="AP212" s="21" t="s">
        <v>1478</v>
      </c>
      <c r="AQ212" s="92" t="str">
        <f t="shared" si="44"/>
        <v xml:space="preserve">St Mary's Hospital, Phoenix Park, Phoenix Park, Dublin 20
</v>
      </c>
      <c r="AR212" s="93" t="str">
        <f t="shared" si="45"/>
        <v>Dublin</v>
      </c>
      <c r="AS212" s="93" t="s">
        <v>1380</v>
      </c>
      <c r="AT212" s="93">
        <v>394</v>
      </c>
      <c r="AU212" s="93">
        <v>259</v>
      </c>
      <c r="AV212" s="94">
        <v>65.736040609137063</v>
      </c>
      <c r="AW212" s="33">
        <f t="shared" si="46"/>
        <v>63.788968824940049</v>
      </c>
      <c r="AX212" s="94">
        <f t="shared" si="47"/>
        <v>-1.9470717841970142</v>
      </c>
    </row>
    <row r="213" spans="1:50" x14ac:dyDescent="0.2">
      <c r="A213" s="74" t="s">
        <v>1034</v>
      </c>
      <c r="B213" s="75" t="s">
        <v>1035</v>
      </c>
      <c r="C213" s="76" t="s">
        <v>1036</v>
      </c>
      <c r="D213" s="74" t="s">
        <v>1037</v>
      </c>
      <c r="E213" s="74" t="s">
        <v>1038</v>
      </c>
      <c r="F213" s="21" t="s">
        <v>1477</v>
      </c>
      <c r="G213" s="74" t="s">
        <v>836</v>
      </c>
      <c r="H213" s="74" t="s">
        <v>828</v>
      </c>
      <c r="I213" s="21" t="s">
        <v>829</v>
      </c>
      <c r="J213" s="21" t="str">
        <f>VLOOKUP(E213, 'RHA A to F by CCA'!A:B, 2,0)</f>
        <v>Area A</v>
      </c>
      <c r="K213" s="74" t="s">
        <v>123</v>
      </c>
      <c r="L213" s="78" t="s">
        <v>1020</v>
      </c>
      <c r="M213" s="74">
        <f t="shared" si="36"/>
        <v>59</v>
      </c>
      <c r="N213" s="74">
        <f t="shared" si="36"/>
        <v>28</v>
      </c>
      <c r="O213" s="33">
        <f t="shared" si="37"/>
        <v>47.457627118644069</v>
      </c>
      <c r="P213" s="74">
        <v>5</v>
      </c>
      <c r="Q213" s="74">
        <v>5</v>
      </c>
      <c r="R213" s="33">
        <f t="shared" si="38"/>
        <v>100</v>
      </c>
      <c r="S213" s="74">
        <v>1</v>
      </c>
      <c r="T213" s="74">
        <v>1</v>
      </c>
      <c r="U213" s="33">
        <f t="shared" si="39"/>
        <v>100</v>
      </c>
      <c r="V213" s="74">
        <v>8</v>
      </c>
      <c r="W213" s="74">
        <v>0</v>
      </c>
      <c r="X213" s="33">
        <f t="shared" si="40"/>
        <v>0</v>
      </c>
      <c r="Y213" s="74">
        <v>22</v>
      </c>
      <c r="Z213" s="74">
        <v>5</v>
      </c>
      <c r="AA213" s="33">
        <f t="shared" si="41"/>
        <v>22.727272727272727</v>
      </c>
      <c r="AB213" s="74">
        <v>7</v>
      </c>
      <c r="AC213" s="74">
        <v>7</v>
      </c>
      <c r="AD213" s="33">
        <f t="shared" si="42"/>
        <v>100</v>
      </c>
      <c r="AE213" s="74">
        <v>16</v>
      </c>
      <c r="AF213" s="74">
        <v>10</v>
      </c>
      <c r="AG213" s="33">
        <f t="shared" si="43"/>
        <v>62.5</v>
      </c>
      <c r="AH213" s="74">
        <v>9</v>
      </c>
      <c r="AI213" s="74">
        <v>0</v>
      </c>
      <c r="AJ213" s="74" t="s">
        <v>126</v>
      </c>
      <c r="AK213" s="74" t="s">
        <v>127</v>
      </c>
      <c r="AL213" s="74">
        <v>50</v>
      </c>
      <c r="AM213" s="77">
        <v>44740</v>
      </c>
      <c r="AN213" s="77">
        <v>44740</v>
      </c>
      <c r="AO213" s="74">
        <v>582</v>
      </c>
      <c r="AP213" s="21" t="s">
        <v>1478</v>
      </c>
      <c r="AQ213" s="92" t="str">
        <f t="shared" si="44"/>
        <v xml:space="preserve">Lusk Community Centre 
, Station Road, Lusk ,Co. Dublin </v>
      </c>
      <c r="AR213" s="93" t="str">
        <f t="shared" si="45"/>
        <v>Dublin</v>
      </c>
      <c r="AS213" s="93" t="s">
        <v>1380</v>
      </c>
      <c r="AT213" s="93">
        <v>67</v>
      </c>
      <c r="AU213" s="93">
        <v>46</v>
      </c>
      <c r="AV213" s="94">
        <v>68.656716417910445</v>
      </c>
      <c r="AW213" s="33">
        <f t="shared" si="46"/>
        <v>47.457627118644069</v>
      </c>
      <c r="AX213" s="94">
        <f t="shared" si="47"/>
        <v>-21.199089299266376</v>
      </c>
    </row>
    <row r="214" spans="1:50" x14ac:dyDescent="0.2">
      <c r="A214" s="74" t="e">
        <v>#N/A</v>
      </c>
      <c r="B214" s="75" t="s">
        <v>1039</v>
      </c>
      <c r="C214" s="76" t="s">
        <v>1040</v>
      </c>
      <c r="D214" s="74" t="s">
        <v>1041</v>
      </c>
      <c r="E214" s="74" t="s">
        <v>1038</v>
      </c>
      <c r="F214" s="21" t="s">
        <v>1477</v>
      </c>
      <c r="G214" s="74" t="s">
        <v>836</v>
      </c>
      <c r="H214" s="74" t="s">
        <v>828</v>
      </c>
      <c r="I214" s="21" t="s">
        <v>829</v>
      </c>
      <c r="J214" s="21" t="str">
        <f>VLOOKUP(E214, 'RHA A to F by CCA'!A:B, 2,0)</f>
        <v>Area A</v>
      </c>
      <c r="K214" s="74" t="s">
        <v>123</v>
      </c>
      <c r="L214" s="78" t="s">
        <v>1020</v>
      </c>
      <c r="M214" s="74">
        <f t="shared" si="36"/>
        <v>518</v>
      </c>
      <c r="N214" s="74">
        <f t="shared" si="36"/>
        <v>223</v>
      </c>
      <c r="O214" s="33">
        <f t="shared" si="37"/>
        <v>43.050193050193045</v>
      </c>
      <c r="P214" s="74">
        <v>34</v>
      </c>
      <c r="Q214" s="74">
        <v>26</v>
      </c>
      <c r="R214" s="33">
        <f t="shared" si="38"/>
        <v>76.470588235294116</v>
      </c>
      <c r="S214" s="74">
        <v>4</v>
      </c>
      <c r="T214" s="74">
        <v>4</v>
      </c>
      <c r="U214" s="33">
        <f t="shared" si="39"/>
        <v>100</v>
      </c>
      <c r="V214" s="74">
        <v>29</v>
      </c>
      <c r="W214" s="74">
        <v>20</v>
      </c>
      <c r="X214" s="33">
        <f t="shared" si="40"/>
        <v>68.965517241379317</v>
      </c>
      <c r="Y214" s="74">
        <v>139</v>
      </c>
      <c r="Z214" s="74">
        <v>119</v>
      </c>
      <c r="AA214" s="33">
        <f t="shared" si="41"/>
        <v>85.611510791366911</v>
      </c>
      <c r="AB214" s="74">
        <v>50</v>
      </c>
      <c r="AC214" s="74">
        <v>12</v>
      </c>
      <c r="AD214" s="33">
        <f t="shared" si="42"/>
        <v>24</v>
      </c>
      <c r="AE214" s="74">
        <v>262</v>
      </c>
      <c r="AF214" s="74">
        <v>42</v>
      </c>
      <c r="AG214" s="33">
        <f t="shared" si="43"/>
        <v>16.030534351145036</v>
      </c>
      <c r="AH214" s="74">
        <v>28</v>
      </c>
      <c r="AI214" s="74" t="s">
        <v>125</v>
      </c>
      <c r="AJ214" s="74" t="s">
        <v>126</v>
      </c>
      <c r="AK214" s="74" t="s">
        <v>157</v>
      </c>
      <c r="AL214" s="74">
        <v>170</v>
      </c>
      <c r="AM214" s="77">
        <v>44539.385578703703</v>
      </c>
      <c r="AN214" s="77" t="s">
        <v>1042</v>
      </c>
      <c r="AO214" s="74">
        <v>127</v>
      </c>
      <c r="AP214" s="21" t="s">
        <v>1479</v>
      </c>
      <c r="AQ214" s="92" t="str">
        <f t="shared" si="44"/>
        <v>St Joseph's Mental Health Intellectual Disability Service, St Ita's Hospital, Portrane</v>
      </c>
      <c r="AR214" s="93" t="str">
        <f t="shared" si="45"/>
        <v>Dublin</v>
      </c>
      <c r="AS214" s="93" t="s">
        <v>78</v>
      </c>
      <c r="AT214" s="93" t="s">
        <v>78</v>
      </c>
      <c r="AU214" s="93" t="s">
        <v>78</v>
      </c>
      <c r="AV214" s="93" t="s">
        <v>78</v>
      </c>
      <c r="AW214" s="33">
        <f t="shared" si="46"/>
        <v>43.050193050193045</v>
      </c>
      <c r="AX214" s="94" t="s">
        <v>78</v>
      </c>
    </row>
    <row r="215" spans="1:50" x14ac:dyDescent="0.2">
      <c r="A215" s="74" t="s">
        <v>1043</v>
      </c>
      <c r="B215" s="75" t="s">
        <v>1044</v>
      </c>
      <c r="C215" s="76" t="s">
        <v>1045</v>
      </c>
      <c r="D215" s="74" t="s">
        <v>1046</v>
      </c>
      <c r="E215" s="74" t="s">
        <v>1019</v>
      </c>
      <c r="F215" s="21" t="s">
        <v>1475</v>
      </c>
      <c r="G215" s="74" t="s">
        <v>836</v>
      </c>
      <c r="H215" s="74" t="s">
        <v>828</v>
      </c>
      <c r="I215" s="21" t="s">
        <v>829</v>
      </c>
      <c r="J215" s="21" t="str">
        <f>VLOOKUP(E215, 'RHA A to F by CCA'!A:B, 2,0)</f>
        <v>Area A</v>
      </c>
      <c r="K215" s="74" t="s">
        <v>123</v>
      </c>
      <c r="L215" s="78" t="s">
        <v>1020</v>
      </c>
      <c r="M215" s="74">
        <f t="shared" si="36"/>
        <v>251</v>
      </c>
      <c r="N215" s="74">
        <f t="shared" si="36"/>
        <v>83</v>
      </c>
      <c r="O215" s="33">
        <f t="shared" si="37"/>
        <v>33.067729083665334</v>
      </c>
      <c r="P215" s="74">
        <v>9</v>
      </c>
      <c r="Q215" s="74">
        <v>8</v>
      </c>
      <c r="R215" s="33">
        <f t="shared" si="38"/>
        <v>88.888888888888886</v>
      </c>
      <c r="S215" s="74">
        <v>0</v>
      </c>
      <c r="T215" s="74">
        <v>0</v>
      </c>
      <c r="U215" s="33" t="e">
        <f t="shared" si="39"/>
        <v>#DIV/0!</v>
      </c>
      <c r="V215" s="74">
        <v>9</v>
      </c>
      <c r="W215" s="74">
        <v>2</v>
      </c>
      <c r="X215" s="33">
        <f t="shared" si="40"/>
        <v>22.222222222222221</v>
      </c>
      <c r="Y215" s="74">
        <v>66</v>
      </c>
      <c r="Z215" s="74">
        <v>26</v>
      </c>
      <c r="AA215" s="33">
        <f t="shared" si="41"/>
        <v>39.393939393939391</v>
      </c>
      <c r="AB215" s="74">
        <v>44</v>
      </c>
      <c r="AC215" s="74">
        <v>19</v>
      </c>
      <c r="AD215" s="33">
        <f t="shared" si="42"/>
        <v>43.18181818181818</v>
      </c>
      <c r="AE215" s="74">
        <v>123</v>
      </c>
      <c r="AF215" s="74">
        <v>28</v>
      </c>
      <c r="AG215" s="33">
        <f t="shared" si="43"/>
        <v>22.76422764227642</v>
      </c>
      <c r="AH215" s="74">
        <v>22</v>
      </c>
      <c r="AI215" s="74" t="s">
        <v>135</v>
      </c>
      <c r="AJ215" s="74" t="s">
        <v>126</v>
      </c>
      <c r="AK215" s="74" t="s">
        <v>162</v>
      </c>
      <c r="AL215" s="74">
        <v>100</v>
      </c>
      <c r="AM215" s="77">
        <v>44628.229166666664</v>
      </c>
      <c r="AN215" s="77">
        <v>44628</v>
      </c>
      <c r="AO215" s="74">
        <v>458</v>
      </c>
      <c r="AP215" s="21" t="s">
        <v>1478</v>
      </c>
      <c r="AQ215" s="92" t="str">
        <f t="shared" si="44"/>
        <v>ST. JOSEPH'S CENTRE, CLONSILLA ROAD, CLONSILLA</v>
      </c>
      <c r="AR215" s="93" t="str">
        <f t="shared" si="45"/>
        <v>Dublin</v>
      </c>
      <c r="AS215" s="93" t="s">
        <v>78</v>
      </c>
      <c r="AT215" s="93" t="s">
        <v>78</v>
      </c>
      <c r="AU215" s="93" t="s">
        <v>78</v>
      </c>
      <c r="AV215" s="93" t="s">
        <v>78</v>
      </c>
      <c r="AW215" s="33">
        <f t="shared" si="46"/>
        <v>33.067729083665334</v>
      </c>
      <c r="AX215" s="94" t="s">
        <v>78</v>
      </c>
    </row>
    <row r="216" spans="1:50" x14ac:dyDescent="0.2">
      <c r="A216" s="74" t="e">
        <v>#N/A</v>
      </c>
      <c r="B216" s="75" t="s">
        <v>1047</v>
      </c>
      <c r="C216" s="76" t="s">
        <v>173</v>
      </c>
      <c r="D216" s="74" t="s">
        <v>1048</v>
      </c>
      <c r="E216" s="74" t="s">
        <v>119</v>
      </c>
      <c r="F216" s="21" t="s">
        <v>1462</v>
      </c>
      <c r="G216" s="74" t="s">
        <v>156</v>
      </c>
      <c r="H216" s="74" t="s">
        <v>121</v>
      </c>
      <c r="I216" s="74" t="s">
        <v>122</v>
      </c>
      <c r="J216" s="21" t="str">
        <f>VLOOKUP(E216, 'RHA A to F by CCA'!A:B, 2,0)</f>
        <v>Area F</v>
      </c>
      <c r="K216" s="74" t="s">
        <v>1049</v>
      </c>
      <c r="L216" s="74" t="s">
        <v>124</v>
      </c>
      <c r="M216" s="74">
        <f t="shared" si="36"/>
        <v>60</v>
      </c>
      <c r="N216" s="74">
        <f t="shared" si="36"/>
        <v>42</v>
      </c>
      <c r="O216" s="33">
        <f t="shared" si="37"/>
        <v>70</v>
      </c>
      <c r="P216" s="74">
        <v>6</v>
      </c>
      <c r="Q216" s="74">
        <v>6</v>
      </c>
      <c r="R216" s="33">
        <f t="shared" si="38"/>
        <v>100</v>
      </c>
      <c r="S216" s="74">
        <v>6</v>
      </c>
      <c r="T216" s="74">
        <v>6</v>
      </c>
      <c r="U216" s="33">
        <f t="shared" si="39"/>
        <v>100</v>
      </c>
      <c r="V216" s="74">
        <v>11</v>
      </c>
      <c r="W216" s="74">
        <v>7</v>
      </c>
      <c r="X216" s="33">
        <f t="shared" si="40"/>
        <v>63.636363636363633</v>
      </c>
      <c r="Y216" s="74">
        <v>30</v>
      </c>
      <c r="Z216" s="74">
        <v>18</v>
      </c>
      <c r="AA216" s="33">
        <f t="shared" si="41"/>
        <v>60</v>
      </c>
      <c r="AB216" s="74">
        <v>2</v>
      </c>
      <c r="AC216" s="74">
        <v>2</v>
      </c>
      <c r="AD216" s="33">
        <f t="shared" si="42"/>
        <v>100</v>
      </c>
      <c r="AE216" s="74">
        <v>5</v>
      </c>
      <c r="AF216" s="74">
        <v>3</v>
      </c>
      <c r="AG216" s="33">
        <f t="shared" si="43"/>
        <v>60</v>
      </c>
      <c r="AH216" s="74">
        <v>10</v>
      </c>
      <c r="AI216" s="74" t="s">
        <v>135</v>
      </c>
      <c r="AJ216" s="74" t="s">
        <v>1050</v>
      </c>
      <c r="AK216" s="74" t="s">
        <v>1051</v>
      </c>
      <c r="AL216" s="74">
        <v>8</v>
      </c>
      <c r="AM216" s="77">
        <v>44543.338564814818</v>
      </c>
      <c r="AN216" s="77" t="s">
        <v>251</v>
      </c>
      <c r="AO216" s="74">
        <v>182</v>
      </c>
      <c r="AP216" s="21" t="s">
        <v>1480</v>
      </c>
      <c r="AQ216" s="92" t="str">
        <f t="shared" si="44"/>
        <v>North West Hospice, The Mall, Sligo</v>
      </c>
      <c r="AR216" s="93" t="str">
        <f t="shared" si="45"/>
        <v>Sligo</v>
      </c>
      <c r="AS216" s="93" t="s">
        <v>78</v>
      </c>
      <c r="AT216" s="93" t="s">
        <v>78</v>
      </c>
      <c r="AU216" s="93" t="s">
        <v>78</v>
      </c>
      <c r="AV216" s="93" t="s">
        <v>78</v>
      </c>
      <c r="AW216" s="33">
        <f t="shared" si="46"/>
        <v>70</v>
      </c>
      <c r="AX216" s="94" t="s">
        <v>78</v>
      </c>
    </row>
    <row r="217" spans="1:50" x14ac:dyDescent="0.2">
      <c r="A217" s="74" t="s">
        <v>1052</v>
      </c>
      <c r="B217" s="75" t="s">
        <v>1053</v>
      </c>
      <c r="C217" s="76" t="s">
        <v>1054</v>
      </c>
      <c r="D217" s="74" t="s">
        <v>1055</v>
      </c>
      <c r="E217" s="74" t="s">
        <v>133</v>
      </c>
      <c r="F217" s="21" t="s">
        <v>134</v>
      </c>
      <c r="G217" s="74" t="s">
        <v>134</v>
      </c>
      <c r="H217" s="74" t="s">
        <v>121</v>
      </c>
      <c r="I217" s="74" t="s">
        <v>122</v>
      </c>
      <c r="J217" s="21" t="str">
        <f>VLOOKUP(E217, 'RHA A to F by CCA'!A:B, 2,0)</f>
        <v>Area F</v>
      </c>
      <c r="K217" s="74" t="s">
        <v>1049</v>
      </c>
      <c r="L217" s="74" t="s">
        <v>124</v>
      </c>
      <c r="M217" s="74">
        <f t="shared" si="36"/>
        <v>22</v>
      </c>
      <c r="N217" s="74">
        <f t="shared" si="36"/>
        <v>5</v>
      </c>
      <c r="O217" s="33">
        <f t="shared" si="37"/>
        <v>22.727272727272727</v>
      </c>
      <c r="P217" s="74">
        <v>1</v>
      </c>
      <c r="Q217" s="74">
        <v>0</v>
      </c>
      <c r="R217" s="33">
        <f t="shared" si="38"/>
        <v>0</v>
      </c>
      <c r="S217" s="74">
        <v>0</v>
      </c>
      <c r="T217" s="74">
        <v>0</v>
      </c>
      <c r="U217" s="33" t="e">
        <f t="shared" si="39"/>
        <v>#DIV/0!</v>
      </c>
      <c r="V217" s="74">
        <v>18</v>
      </c>
      <c r="W217" s="74">
        <v>2</v>
      </c>
      <c r="X217" s="33">
        <f t="shared" si="40"/>
        <v>11.111111111111111</v>
      </c>
      <c r="Y217" s="74">
        <v>2</v>
      </c>
      <c r="Z217" s="74">
        <v>2</v>
      </c>
      <c r="AA217" s="33">
        <f t="shared" si="41"/>
        <v>100</v>
      </c>
      <c r="AB217" s="74">
        <v>1</v>
      </c>
      <c r="AC217" s="74">
        <v>1</v>
      </c>
      <c r="AD217" s="33">
        <f t="shared" si="42"/>
        <v>100</v>
      </c>
      <c r="AE217" s="74">
        <v>0</v>
      </c>
      <c r="AF217" s="74">
        <v>0</v>
      </c>
      <c r="AG217" s="33" t="e">
        <f t="shared" si="43"/>
        <v>#DIV/0!</v>
      </c>
      <c r="AH217" s="74">
        <v>0</v>
      </c>
      <c r="AI217" s="74" t="s">
        <v>135</v>
      </c>
      <c r="AJ217" s="74" t="s">
        <v>1050</v>
      </c>
      <c r="AK217" s="74" t="s">
        <v>1056</v>
      </c>
      <c r="AL217" s="74">
        <v>12</v>
      </c>
      <c r="AM217" s="77">
        <v>44616.425868055558</v>
      </c>
      <c r="AN217" s="77" t="s">
        <v>1011</v>
      </c>
      <c r="AO217" s="74">
        <v>341</v>
      </c>
      <c r="AP217" s="21" t="s">
        <v>1478</v>
      </c>
      <c r="AQ217" s="92" t="str">
        <f t="shared" si="44"/>
        <v>Donegal Cheshire Apartments, Long Lane</v>
      </c>
      <c r="AR217" s="93" t="str">
        <f t="shared" si="45"/>
        <v>Donegal</v>
      </c>
      <c r="AS217" s="93" t="s">
        <v>78</v>
      </c>
      <c r="AT217" s="93" t="s">
        <v>78</v>
      </c>
      <c r="AU217" s="93" t="s">
        <v>78</v>
      </c>
      <c r="AV217" s="93" t="s">
        <v>78</v>
      </c>
      <c r="AW217" s="33">
        <f t="shared" si="46"/>
        <v>22.727272727272727</v>
      </c>
      <c r="AX217" s="94" t="s">
        <v>78</v>
      </c>
    </row>
    <row r="218" spans="1:50" x14ac:dyDescent="0.2">
      <c r="A218" s="74" t="s">
        <v>1057</v>
      </c>
      <c r="B218" s="75" t="s">
        <v>1058</v>
      </c>
      <c r="C218" s="76" t="s">
        <v>1059</v>
      </c>
      <c r="D218" s="74" t="s">
        <v>1060</v>
      </c>
      <c r="E218" s="74" t="s">
        <v>244</v>
      </c>
      <c r="F218" s="21" t="s">
        <v>1463</v>
      </c>
      <c r="G218" s="74" t="s">
        <v>245</v>
      </c>
      <c r="H218" s="74" t="s">
        <v>246</v>
      </c>
      <c r="I218" s="74" t="s">
        <v>247</v>
      </c>
      <c r="J218" s="21" t="str">
        <f>VLOOKUP(E218, 'RHA A to F by CCA'!A:B, 2,0)</f>
        <v>Area A</v>
      </c>
      <c r="K218" s="74" t="s">
        <v>1049</v>
      </c>
      <c r="L218" s="74" t="s">
        <v>124</v>
      </c>
      <c r="M218" s="74">
        <f t="shared" si="36"/>
        <v>36</v>
      </c>
      <c r="N218" s="74">
        <f t="shared" si="36"/>
        <v>32</v>
      </c>
      <c r="O218" s="33">
        <f t="shared" si="37"/>
        <v>88.888888888888886</v>
      </c>
      <c r="P218" s="74">
        <v>4</v>
      </c>
      <c r="Q218" s="74">
        <v>4</v>
      </c>
      <c r="R218" s="33">
        <f t="shared" si="38"/>
        <v>100</v>
      </c>
      <c r="S218" s="74">
        <v>0</v>
      </c>
      <c r="T218" s="74">
        <v>0</v>
      </c>
      <c r="U218" s="33" t="e">
        <f t="shared" si="39"/>
        <v>#DIV/0!</v>
      </c>
      <c r="V218" s="74">
        <v>0</v>
      </c>
      <c r="W218" s="74">
        <v>0</v>
      </c>
      <c r="X218" s="33" t="e">
        <f t="shared" si="40"/>
        <v>#DIV/0!</v>
      </c>
      <c r="Y218" s="74">
        <v>5</v>
      </c>
      <c r="Z218" s="74">
        <v>5</v>
      </c>
      <c r="AA218" s="33">
        <f t="shared" si="41"/>
        <v>100</v>
      </c>
      <c r="AB218" s="74">
        <v>7</v>
      </c>
      <c r="AC218" s="74">
        <v>6</v>
      </c>
      <c r="AD218" s="33">
        <f t="shared" si="42"/>
        <v>85.714285714285708</v>
      </c>
      <c r="AE218" s="74">
        <v>20</v>
      </c>
      <c r="AF218" s="74">
        <v>17</v>
      </c>
      <c r="AG218" s="33">
        <f t="shared" si="43"/>
        <v>85</v>
      </c>
      <c r="AH218" s="74">
        <v>0</v>
      </c>
      <c r="AI218" s="74" t="s">
        <v>135</v>
      </c>
      <c r="AJ218" s="74" t="s">
        <v>1061</v>
      </c>
      <c r="AK218" s="74" t="s">
        <v>127</v>
      </c>
      <c r="AL218" s="74">
        <v>30</v>
      </c>
      <c r="AM218" s="77">
        <v>44616.223506944443</v>
      </c>
      <c r="AN218" s="77" t="s">
        <v>231</v>
      </c>
      <c r="AO218" s="74">
        <v>327</v>
      </c>
      <c r="AP218" s="21" t="s">
        <v>1478</v>
      </c>
      <c r="AQ218" s="92" t="str">
        <f t="shared" si="44"/>
        <v>Sheelin Nursing Home, Riverbank</v>
      </c>
      <c r="AR218" s="93" t="str">
        <f t="shared" si="45"/>
        <v>Cavan</v>
      </c>
      <c r="AS218" s="93" t="s">
        <v>78</v>
      </c>
      <c r="AT218" s="93" t="s">
        <v>78</v>
      </c>
      <c r="AU218" s="93" t="s">
        <v>78</v>
      </c>
      <c r="AV218" s="93" t="s">
        <v>78</v>
      </c>
      <c r="AW218" s="33">
        <f t="shared" si="46"/>
        <v>88.888888888888886</v>
      </c>
      <c r="AX218" s="94" t="s">
        <v>78</v>
      </c>
    </row>
    <row r="219" spans="1:50" x14ac:dyDescent="0.2">
      <c r="A219" s="74" t="s">
        <v>1062</v>
      </c>
      <c r="B219" s="75" t="s">
        <v>1063</v>
      </c>
      <c r="C219" s="76" t="s">
        <v>1064</v>
      </c>
      <c r="D219" s="74" t="s">
        <v>1065</v>
      </c>
      <c r="E219" s="74" t="s">
        <v>244</v>
      </c>
      <c r="F219" s="21" t="s">
        <v>1463</v>
      </c>
      <c r="G219" s="74" t="s">
        <v>245</v>
      </c>
      <c r="H219" s="74" t="s">
        <v>246</v>
      </c>
      <c r="I219" s="74" t="s">
        <v>247</v>
      </c>
      <c r="J219" s="21" t="str">
        <f>VLOOKUP(E219, 'RHA A to F by CCA'!A:B, 2,0)</f>
        <v>Area A</v>
      </c>
      <c r="K219" s="74" t="s">
        <v>1049</v>
      </c>
      <c r="L219" s="74" t="s">
        <v>124</v>
      </c>
      <c r="M219" s="74">
        <f t="shared" si="36"/>
        <v>76</v>
      </c>
      <c r="N219" s="74">
        <f t="shared" si="36"/>
        <v>41</v>
      </c>
      <c r="O219" s="33">
        <f t="shared" si="37"/>
        <v>53.94736842105263</v>
      </c>
      <c r="P219" s="74">
        <v>4</v>
      </c>
      <c r="Q219" s="74">
        <v>4</v>
      </c>
      <c r="R219" s="33">
        <f t="shared" si="38"/>
        <v>100</v>
      </c>
      <c r="S219" s="74">
        <v>0</v>
      </c>
      <c r="T219" s="74">
        <v>0</v>
      </c>
      <c r="U219" s="33" t="e">
        <f t="shared" si="39"/>
        <v>#DIV/0!</v>
      </c>
      <c r="V219" s="74">
        <v>0</v>
      </c>
      <c r="W219" s="74">
        <v>0</v>
      </c>
      <c r="X219" s="33" t="e">
        <f t="shared" si="40"/>
        <v>#DIV/0!</v>
      </c>
      <c r="Y219" s="74">
        <v>13</v>
      </c>
      <c r="Z219" s="74">
        <v>11</v>
      </c>
      <c r="AA219" s="33">
        <f t="shared" si="41"/>
        <v>84.615384615384613</v>
      </c>
      <c r="AB219" s="74">
        <v>17</v>
      </c>
      <c r="AC219" s="74">
        <v>6</v>
      </c>
      <c r="AD219" s="33">
        <f t="shared" si="42"/>
        <v>35.294117647058826</v>
      </c>
      <c r="AE219" s="74">
        <v>42</v>
      </c>
      <c r="AF219" s="74">
        <v>20</v>
      </c>
      <c r="AG219" s="33">
        <f t="shared" si="43"/>
        <v>47.619047619047613</v>
      </c>
      <c r="AH219" s="74">
        <v>0</v>
      </c>
      <c r="AI219" s="74" t="s">
        <v>135</v>
      </c>
      <c r="AJ219" s="74" t="s">
        <v>1061</v>
      </c>
      <c r="AK219" s="74" t="s">
        <v>127</v>
      </c>
      <c r="AL219" s="74">
        <v>61</v>
      </c>
      <c r="AM219" s="77">
        <v>44629.332638888889</v>
      </c>
      <c r="AN219" s="77">
        <v>44629</v>
      </c>
      <c r="AO219" s="74">
        <v>475</v>
      </c>
      <c r="AP219" s="21" t="s">
        <v>1478</v>
      </c>
      <c r="AQ219" s="92" t="str">
        <f t="shared" si="44"/>
        <v>Oak View Nursing Home, The Commons</v>
      </c>
      <c r="AR219" s="93" t="str">
        <f t="shared" si="45"/>
        <v>Cavan</v>
      </c>
      <c r="AS219" s="93" t="s">
        <v>1372</v>
      </c>
      <c r="AT219" s="93">
        <v>76</v>
      </c>
      <c r="AU219" s="93">
        <v>52</v>
      </c>
      <c r="AV219" s="94">
        <v>68.421052631578945</v>
      </c>
      <c r="AW219" s="33">
        <f t="shared" si="46"/>
        <v>53.94736842105263</v>
      </c>
      <c r="AX219" s="94">
        <f t="shared" si="47"/>
        <v>-14.473684210526315</v>
      </c>
    </row>
    <row r="220" spans="1:50" x14ac:dyDescent="0.2">
      <c r="A220" s="74" t="s">
        <v>1066</v>
      </c>
      <c r="B220" s="75" t="s">
        <v>1067</v>
      </c>
      <c r="C220" s="76" t="s">
        <v>1068</v>
      </c>
      <c r="D220" s="74" t="s">
        <v>1069</v>
      </c>
      <c r="E220" s="74" t="s">
        <v>283</v>
      </c>
      <c r="F220" s="21" t="s">
        <v>284</v>
      </c>
      <c r="G220" s="74" t="s">
        <v>284</v>
      </c>
      <c r="H220" s="74" t="s">
        <v>285</v>
      </c>
      <c r="I220" s="74" t="s">
        <v>286</v>
      </c>
      <c r="J220" s="21" t="str">
        <f>VLOOKUP(E220, 'RHA A to F by CCA'!A:B, 2,0)</f>
        <v>Area F</v>
      </c>
      <c r="K220" s="74" t="s">
        <v>1049</v>
      </c>
      <c r="L220" s="74" t="s">
        <v>287</v>
      </c>
      <c r="M220" s="74">
        <f t="shared" si="36"/>
        <v>54</v>
      </c>
      <c r="N220" s="74">
        <f t="shared" si="36"/>
        <v>52</v>
      </c>
      <c r="O220" s="33">
        <f t="shared" si="37"/>
        <v>96.296296296296291</v>
      </c>
      <c r="P220" s="74">
        <v>28</v>
      </c>
      <c r="Q220" s="74">
        <v>27</v>
      </c>
      <c r="R220" s="33">
        <f t="shared" si="38"/>
        <v>96.428571428571431</v>
      </c>
      <c r="S220" s="74">
        <v>0</v>
      </c>
      <c r="T220" s="74">
        <v>0</v>
      </c>
      <c r="U220" s="33" t="e">
        <f t="shared" si="39"/>
        <v>#DIV/0!</v>
      </c>
      <c r="V220" s="74">
        <v>26</v>
      </c>
      <c r="W220" s="74">
        <v>25</v>
      </c>
      <c r="X220" s="33">
        <f t="shared" si="40"/>
        <v>96.15384615384616</v>
      </c>
      <c r="Y220" s="74">
        <v>0</v>
      </c>
      <c r="Z220" s="74">
        <v>0</v>
      </c>
      <c r="AA220" s="33" t="e">
        <f t="shared" si="41"/>
        <v>#DIV/0!</v>
      </c>
      <c r="AB220" s="74">
        <v>0</v>
      </c>
      <c r="AC220" s="74">
        <v>0</v>
      </c>
      <c r="AD220" s="33" t="e">
        <f t="shared" si="42"/>
        <v>#DIV/0!</v>
      </c>
      <c r="AE220" s="74">
        <v>0</v>
      </c>
      <c r="AF220" s="74">
        <v>0</v>
      </c>
      <c r="AG220" s="33" t="e">
        <f t="shared" si="43"/>
        <v>#DIV/0!</v>
      </c>
      <c r="AH220" s="74">
        <v>0</v>
      </c>
      <c r="AI220" s="74" t="s">
        <v>125</v>
      </c>
      <c r="AJ220" s="74" t="s">
        <v>1061</v>
      </c>
      <c r="AK220" s="74" t="s">
        <v>127</v>
      </c>
      <c r="AL220" s="74">
        <v>24</v>
      </c>
      <c r="AM220" s="77">
        <v>44617.053136574075</v>
      </c>
      <c r="AN220" s="77" t="s">
        <v>205</v>
      </c>
      <c r="AO220" s="74">
        <v>342</v>
      </c>
      <c r="AP220" s="21" t="s">
        <v>1478</v>
      </c>
      <c r="AQ220" s="92" t="str">
        <f t="shared" si="44"/>
        <v>Rushmore Nursing Home, Shangort</v>
      </c>
      <c r="AR220" s="93" t="str">
        <f t="shared" si="45"/>
        <v>Galway</v>
      </c>
      <c r="AS220" s="93" t="s">
        <v>1373</v>
      </c>
      <c r="AT220" s="93">
        <v>37</v>
      </c>
      <c r="AU220" s="93">
        <v>35</v>
      </c>
      <c r="AV220" s="94">
        <v>94.594594594594597</v>
      </c>
      <c r="AW220" s="33">
        <f t="shared" si="46"/>
        <v>96.296296296296291</v>
      </c>
      <c r="AX220" s="94">
        <f t="shared" si="47"/>
        <v>1.701701701701694</v>
      </c>
    </row>
    <row r="221" spans="1:50" x14ac:dyDescent="0.2">
      <c r="A221" s="74" t="s">
        <v>1070</v>
      </c>
      <c r="B221" s="75" t="s">
        <v>1071</v>
      </c>
      <c r="C221" s="76" t="s">
        <v>1072</v>
      </c>
      <c r="D221" s="74" t="s">
        <v>1073</v>
      </c>
      <c r="E221" s="74" t="s">
        <v>283</v>
      </c>
      <c r="F221" s="21" t="s">
        <v>284</v>
      </c>
      <c r="G221" s="74" t="s">
        <v>284</v>
      </c>
      <c r="H221" s="74" t="s">
        <v>285</v>
      </c>
      <c r="I221" s="74" t="s">
        <v>286</v>
      </c>
      <c r="J221" s="21" t="str">
        <f>VLOOKUP(E221, 'RHA A to F by CCA'!A:B, 2,0)</f>
        <v>Area F</v>
      </c>
      <c r="K221" s="74" t="s">
        <v>1049</v>
      </c>
      <c r="L221" s="74" t="s">
        <v>287</v>
      </c>
      <c r="M221" s="74">
        <f t="shared" si="36"/>
        <v>31</v>
      </c>
      <c r="N221" s="74">
        <f t="shared" si="36"/>
        <v>27</v>
      </c>
      <c r="O221" s="33">
        <f t="shared" si="37"/>
        <v>87.096774193548384</v>
      </c>
      <c r="P221" s="74">
        <v>4</v>
      </c>
      <c r="Q221" s="74">
        <v>4</v>
      </c>
      <c r="R221" s="33">
        <f t="shared" si="38"/>
        <v>100</v>
      </c>
      <c r="S221" s="74">
        <v>0</v>
      </c>
      <c r="T221" s="74">
        <v>0</v>
      </c>
      <c r="U221" s="33" t="e">
        <f t="shared" si="39"/>
        <v>#DIV/0!</v>
      </c>
      <c r="V221" s="74">
        <v>0</v>
      </c>
      <c r="W221" s="74">
        <v>0</v>
      </c>
      <c r="X221" s="33" t="e">
        <f t="shared" si="40"/>
        <v>#DIV/0!</v>
      </c>
      <c r="Y221" s="74">
        <v>4</v>
      </c>
      <c r="Z221" s="74">
        <v>4</v>
      </c>
      <c r="AA221" s="33">
        <f t="shared" si="41"/>
        <v>100</v>
      </c>
      <c r="AB221" s="74">
        <v>7</v>
      </c>
      <c r="AC221" s="74">
        <v>5</v>
      </c>
      <c r="AD221" s="33">
        <f t="shared" si="42"/>
        <v>71.428571428571431</v>
      </c>
      <c r="AE221" s="74">
        <v>16</v>
      </c>
      <c r="AF221" s="74">
        <v>14</v>
      </c>
      <c r="AG221" s="33">
        <f t="shared" si="43"/>
        <v>87.5</v>
      </c>
      <c r="AH221" s="74">
        <v>0</v>
      </c>
      <c r="AI221" s="74" t="s">
        <v>135</v>
      </c>
      <c r="AJ221" s="74" t="s">
        <v>1061</v>
      </c>
      <c r="AK221" s="74" t="s">
        <v>127</v>
      </c>
      <c r="AL221" s="74" t="s">
        <v>435</v>
      </c>
      <c r="AM221" s="77">
        <v>44523.358067129629</v>
      </c>
      <c r="AN221" s="77" t="s">
        <v>571</v>
      </c>
      <c r="AO221" s="74">
        <v>22</v>
      </c>
      <c r="AP221" s="21" t="s">
        <v>1478</v>
      </c>
      <c r="AQ221" s="92" t="str">
        <f t="shared" si="44"/>
        <v xml:space="preserve">Corrandulla Nursing Home, Carrow Beg South </v>
      </c>
      <c r="AR221" s="93" t="str">
        <f t="shared" si="45"/>
        <v>Galway</v>
      </c>
      <c r="AS221" s="93" t="s">
        <v>1373</v>
      </c>
      <c r="AT221" s="93">
        <v>31</v>
      </c>
      <c r="AU221" s="93">
        <v>29</v>
      </c>
      <c r="AV221" s="94">
        <v>93.548387096774192</v>
      </c>
      <c r="AW221" s="33">
        <f t="shared" si="46"/>
        <v>87.096774193548384</v>
      </c>
      <c r="AX221" s="94">
        <f t="shared" si="47"/>
        <v>-6.4516129032258078</v>
      </c>
    </row>
    <row r="222" spans="1:50" x14ac:dyDescent="0.2">
      <c r="A222" s="74" t="s">
        <v>1074</v>
      </c>
      <c r="B222" s="75" t="s">
        <v>1075</v>
      </c>
      <c r="C222" s="76" t="s">
        <v>1076</v>
      </c>
      <c r="D222" s="74" t="s">
        <v>1077</v>
      </c>
      <c r="E222" s="74" t="s">
        <v>283</v>
      </c>
      <c r="F222" s="21" t="s">
        <v>284</v>
      </c>
      <c r="G222" s="74" t="s">
        <v>284</v>
      </c>
      <c r="H222" s="74" t="s">
        <v>285</v>
      </c>
      <c r="I222" s="74" t="s">
        <v>286</v>
      </c>
      <c r="J222" s="21" t="str">
        <f>VLOOKUP(E222, 'RHA A to F by CCA'!A:B, 2,0)</f>
        <v>Area F</v>
      </c>
      <c r="K222" s="74" t="s">
        <v>1049</v>
      </c>
      <c r="L222" s="74" t="s">
        <v>287</v>
      </c>
      <c r="M222" s="74">
        <f t="shared" si="36"/>
        <v>91</v>
      </c>
      <c r="N222" s="74">
        <f t="shared" si="36"/>
        <v>25</v>
      </c>
      <c r="O222" s="33">
        <f t="shared" si="37"/>
        <v>27.472527472527474</v>
      </c>
      <c r="P222" s="74">
        <v>4</v>
      </c>
      <c r="Q222" s="74">
        <v>2</v>
      </c>
      <c r="R222" s="33">
        <f t="shared" si="38"/>
        <v>50</v>
      </c>
      <c r="S222" s="74">
        <v>0</v>
      </c>
      <c r="T222" s="74">
        <v>0</v>
      </c>
      <c r="U222" s="33" t="e">
        <f t="shared" si="39"/>
        <v>#DIV/0!</v>
      </c>
      <c r="V222" s="74">
        <v>0</v>
      </c>
      <c r="W222" s="74">
        <v>0</v>
      </c>
      <c r="X222" s="33" t="e">
        <f t="shared" si="40"/>
        <v>#DIV/0!</v>
      </c>
      <c r="Y222" s="74">
        <v>18</v>
      </c>
      <c r="Z222" s="74">
        <v>6</v>
      </c>
      <c r="AA222" s="33">
        <f t="shared" si="41"/>
        <v>33.333333333333329</v>
      </c>
      <c r="AB222" s="74">
        <v>22</v>
      </c>
      <c r="AC222" s="74">
        <v>4</v>
      </c>
      <c r="AD222" s="33">
        <f t="shared" si="42"/>
        <v>18.181818181818183</v>
      </c>
      <c r="AE222" s="74">
        <v>47</v>
      </c>
      <c r="AF222" s="74">
        <v>13</v>
      </c>
      <c r="AG222" s="33">
        <f t="shared" si="43"/>
        <v>27.659574468085108</v>
      </c>
      <c r="AH222" s="74">
        <v>0</v>
      </c>
      <c r="AI222" s="74">
        <v>0</v>
      </c>
      <c r="AJ222" s="74" t="s">
        <v>1061</v>
      </c>
      <c r="AK222" s="74" t="s">
        <v>127</v>
      </c>
      <c r="AL222" s="74">
        <v>67</v>
      </c>
      <c r="AM222" s="77">
        <v>44617.341516203705</v>
      </c>
      <c r="AN222" s="77" t="s">
        <v>205</v>
      </c>
      <c r="AO222" s="74">
        <v>355</v>
      </c>
      <c r="AP222" s="21" t="s">
        <v>1478</v>
      </c>
      <c r="AQ222" s="92" t="str">
        <f t="shared" si="44"/>
        <v>Central Park Nursing Home, Cogula</v>
      </c>
      <c r="AR222" s="93" t="str">
        <f t="shared" si="45"/>
        <v>Galway</v>
      </c>
      <c r="AS222" s="93" t="s">
        <v>78</v>
      </c>
      <c r="AT222" s="93" t="s">
        <v>78</v>
      </c>
      <c r="AU222" s="93" t="s">
        <v>78</v>
      </c>
      <c r="AV222" s="93" t="s">
        <v>78</v>
      </c>
      <c r="AW222" s="33">
        <f t="shared" si="46"/>
        <v>27.472527472527474</v>
      </c>
      <c r="AX222" s="94" t="s">
        <v>78</v>
      </c>
    </row>
    <row r="223" spans="1:50" x14ac:dyDescent="0.2">
      <c r="A223" s="74" t="s">
        <v>1078</v>
      </c>
      <c r="B223" s="75" t="s">
        <v>1079</v>
      </c>
      <c r="C223" s="76" t="s">
        <v>1080</v>
      </c>
      <c r="D223" s="74" t="s">
        <v>1081</v>
      </c>
      <c r="E223" s="74" t="s">
        <v>384</v>
      </c>
      <c r="F223" s="21" t="s">
        <v>385</v>
      </c>
      <c r="G223" s="74" t="s">
        <v>385</v>
      </c>
      <c r="H223" s="74" t="s">
        <v>377</v>
      </c>
      <c r="I223" s="74" t="s">
        <v>378</v>
      </c>
      <c r="J223" s="21" t="str">
        <f>VLOOKUP(E223, 'RHA A to F by CCA'!A:B, 2,0)</f>
        <v>Area E</v>
      </c>
      <c r="K223" s="74" t="s">
        <v>1049</v>
      </c>
      <c r="L223" s="74" t="s">
        <v>379</v>
      </c>
      <c r="M223" s="74">
        <f t="shared" si="36"/>
        <v>52</v>
      </c>
      <c r="N223" s="74">
        <f t="shared" si="36"/>
        <v>52</v>
      </c>
      <c r="O223" s="33">
        <f t="shared" si="37"/>
        <v>100</v>
      </c>
      <c r="P223" s="74">
        <v>5</v>
      </c>
      <c r="Q223" s="74">
        <v>5</v>
      </c>
      <c r="R223" s="33">
        <f t="shared" si="38"/>
        <v>100</v>
      </c>
      <c r="S223" s="74">
        <v>0</v>
      </c>
      <c r="T223" s="74">
        <v>0</v>
      </c>
      <c r="U223" s="33" t="e">
        <f t="shared" si="39"/>
        <v>#DIV/0!</v>
      </c>
      <c r="V223" s="74">
        <v>22</v>
      </c>
      <c r="W223" s="74">
        <v>22</v>
      </c>
      <c r="X223" s="33">
        <f t="shared" si="40"/>
        <v>100</v>
      </c>
      <c r="Y223" s="74">
        <v>10</v>
      </c>
      <c r="Z223" s="74">
        <v>10</v>
      </c>
      <c r="AA223" s="33">
        <f t="shared" si="41"/>
        <v>100</v>
      </c>
      <c r="AB223" s="74">
        <v>12</v>
      </c>
      <c r="AC223" s="74">
        <v>12</v>
      </c>
      <c r="AD223" s="33">
        <f t="shared" si="42"/>
        <v>100</v>
      </c>
      <c r="AE223" s="74">
        <v>3</v>
      </c>
      <c r="AF223" s="74">
        <v>3</v>
      </c>
      <c r="AG223" s="33">
        <f t="shared" si="43"/>
        <v>100</v>
      </c>
      <c r="AH223" s="74">
        <v>1</v>
      </c>
      <c r="AI223" s="74" t="s">
        <v>125</v>
      </c>
      <c r="AJ223" s="74" t="s">
        <v>1061</v>
      </c>
      <c r="AK223" s="74" t="s">
        <v>127</v>
      </c>
      <c r="AL223" s="74">
        <v>31</v>
      </c>
      <c r="AM223" s="77">
        <v>44519.267256944448</v>
      </c>
      <c r="AN223" s="77" t="s">
        <v>409</v>
      </c>
      <c r="AO223" s="74">
        <v>8</v>
      </c>
      <c r="AP223" s="21" t="s">
        <v>1478</v>
      </c>
      <c r="AQ223" s="92" t="str">
        <f t="shared" si="44"/>
        <v>Mount Carmel Nursing Home, Abbey Street</v>
      </c>
      <c r="AR223" s="93" t="str">
        <f t="shared" si="45"/>
        <v>Tipperary North</v>
      </c>
      <c r="AS223" s="93" t="s">
        <v>78</v>
      </c>
      <c r="AT223" s="93" t="s">
        <v>78</v>
      </c>
      <c r="AU223" s="93" t="s">
        <v>78</v>
      </c>
      <c r="AV223" s="93" t="s">
        <v>78</v>
      </c>
      <c r="AW223" s="33">
        <f t="shared" si="46"/>
        <v>100</v>
      </c>
      <c r="AX223" s="94" t="s">
        <v>78</v>
      </c>
    </row>
    <row r="224" spans="1:50" x14ac:dyDescent="0.2">
      <c r="A224" s="74" t="s">
        <v>1082</v>
      </c>
      <c r="B224" s="75" t="s">
        <v>1083</v>
      </c>
      <c r="C224" s="76" t="s">
        <v>1084</v>
      </c>
      <c r="D224" s="74" t="s">
        <v>1085</v>
      </c>
      <c r="E224" s="74" t="s">
        <v>375</v>
      </c>
      <c r="F224" s="21" t="s">
        <v>376</v>
      </c>
      <c r="G224" s="74" t="s">
        <v>376</v>
      </c>
      <c r="H224" s="74" t="s">
        <v>377</v>
      </c>
      <c r="I224" s="74" t="s">
        <v>378</v>
      </c>
      <c r="J224" s="21" t="str">
        <f>VLOOKUP(E224, 'RHA A to F by CCA'!A:B, 2,0)</f>
        <v>Area E</v>
      </c>
      <c r="K224" s="74" t="s">
        <v>1049</v>
      </c>
      <c r="L224" s="74" t="s">
        <v>379</v>
      </c>
      <c r="M224" s="74">
        <f t="shared" si="36"/>
        <v>31</v>
      </c>
      <c r="N224" s="74">
        <f t="shared" si="36"/>
        <v>30</v>
      </c>
      <c r="O224" s="33">
        <f t="shared" si="37"/>
        <v>96.774193548387103</v>
      </c>
      <c r="P224" s="74">
        <v>3</v>
      </c>
      <c r="Q224" s="74">
        <v>3</v>
      </c>
      <c r="R224" s="33">
        <f t="shared" si="38"/>
        <v>100</v>
      </c>
      <c r="S224" s="74">
        <v>0</v>
      </c>
      <c r="T224" s="74">
        <v>0</v>
      </c>
      <c r="U224" s="33" t="e">
        <f t="shared" si="39"/>
        <v>#DIV/0!</v>
      </c>
      <c r="V224" s="74">
        <v>0</v>
      </c>
      <c r="W224" s="74">
        <v>0</v>
      </c>
      <c r="X224" s="33" t="e">
        <f t="shared" si="40"/>
        <v>#DIV/0!</v>
      </c>
      <c r="Y224" s="74">
        <v>9</v>
      </c>
      <c r="Z224" s="74">
        <v>9</v>
      </c>
      <c r="AA224" s="33">
        <f t="shared" si="41"/>
        <v>100</v>
      </c>
      <c r="AB224" s="74">
        <v>3</v>
      </c>
      <c r="AC224" s="74">
        <v>3</v>
      </c>
      <c r="AD224" s="33">
        <f t="shared" si="42"/>
        <v>100</v>
      </c>
      <c r="AE224" s="74">
        <v>16</v>
      </c>
      <c r="AF224" s="74">
        <v>15</v>
      </c>
      <c r="AG224" s="33">
        <f t="shared" si="43"/>
        <v>93.75</v>
      </c>
      <c r="AH224" s="74">
        <v>1</v>
      </c>
      <c r="AI224" s="74" t="s">
        <v>135</v>
      </c>
      <c r="AJ224" s="74" t="s">
        <v>1061</v>
      </c>
      <c r="AK224" s="74" t="s">
        <v>127</v>
      </c>
      <c r="AL224" s="74">
        <v>28</v>
      </c>
      <c r="AM224" s="77">
        <v>44616.261435185188</v>
      </c>
      <c r="AN224" s="77" t="s">
        <v>231</v>
      </c>
      <c r="AO224" s="74">
        <v>332</v>
      </c>
      <c r="AP224" s="21" t="s">
        <v>1478</v>
      </c>
      <c r="AQ224" s="92" t="str">
        <f t="shared" si="44"/>
        <v>St. Domnic Savio Nursing Home, Cahilly</v>
      </c>
      <c r="AR224" s="93" t="str">
        <f t="shared" si="45"/>
        <v>Clare</v>
      </c>
      <c r="AS224" s="93" t="s">
        <v>1374</v>
      </c>
      <c r="AT224" s="93">
        <v>31</v>
      </c>
      <c r="AU224" s="93">
        <v>20</v>
      </c>
      <c r="AV224" s="94">
        <v>64.516129032258064</v>
      </c>
      <c r="AW224" s="33">
        <f t="shared" si="46"/>
        <v>96.774193548387103</v>
      </c>
      <c r="AX224" s="94">
        <f t="shared" si="47"/>
        <v>32.258064516129039</v>
      </c>
    </row>
    <row r="225" spans="1:50" x14ac:dyDescent="0.2">
      <c r="A225" s="74" t="s">
        <v>1086</v>
      </c>
      <c r="B225" s="75" t="s">
        <v>1087</v>
      </c>
      <c r="C225" s="76" t="s">
        <v>1088</v>
      </c>
      <c r="D225" s="74" t="s">
        <v>1089</v>
      </c>
      <c r="E225" s="74" t="s">
        <v>1971</v>
      </c>
      <c r="F225" s="21" t="s">
        <v>395</v>
      </c>
      <c r="G225" s="74" t="s">
        <v>395</v>
      </c>
      <c r="H225" s="74" t="s">
        <v>377</v>
      </c>
      <c r="I225" s="74" t="s">
        <v>378</v>
      </c>
      <c r="J225" s="21" t="str">
        <f>VLOOKUP(E225, 'RHA A to F by CCA'!A:B, 2,0)</f>
        <v>Area E</v>
      </c>
      <c r="K225" s="74" t="s">
        <v>1049</v>
      </c>
      <c r="L225" s="74" t="s">
        <v>379</v>
      </c>
      <c r="M225" s="74">
        <f t="shared" si="36"/>
        <v>34</v>
      </c>
      <c r="N225" s="74">
        <f t="shared" si="36"/>
        <v>31</v>
      </c>
      <c r="O225" s="33">
        <f t="shared" si="37"/>
        <v>91.17647058823529</v>
      </c>
      <c r="P225" s="74">
        <v>4</v>
      </c>
      <c r="Q225" s="74">
        <v>4</v>
      </c>
      <c r="R225" s="33">
        <f t="shared" si="38"/>
        <v>100</v>
      </c>
      <c r="S225" s="74">
        <v>0</v>
      </c>
      <c r="T225" s="74">
        <v>0</v>
      </c>
      <c r="U225" s="33" t="e">
        <f t="shared" si="39"/>
        <v>#DIV/0!</v>
      </c>
      <c r="V225" s="74">
        <v>17</v>
      </c>
      <c r="W225" s="74">
        <v>16</v>
      </c>
      <c r="X225" s="33">
        <f t="shared" si="40"/>
        <v>94.117647058823522</v>
      </c>
      <c r="Y225" s="74">
        <v>5</v>
      </c>
      <c r="Z225" s="74">
        <v>4</v>
      </c>
      <c r="AA225" s="33">
        <f t="shared" si="41"/>
        <v>80</v>
      </c>
      <c r="AB225" s="74">
        <v>8</v>
      </c>
      <c r="AC225" s="74">
        <v>7</v>
      </c>
      <c r="AD225" s="33">
        <f t="shared" si="42"/>
        <v>87.5</v>
      </c>
      <c r="AE225" s="74">
        <v>0</v>
      </c>
      <c r="AF225" s="74">
        <v>0</v>
      </c>
      <c r="AG225" s="33" t="e">
        <f t="shared" si="43"/>
        <v>#DIV/0!</v>
      </c>
      <c r="AH225" s="74">
        <v>0</v>
      </c>
      <c r="AI225" s="74" t="s">
        <v>135</v>
      </c>
      <c r="AJ225" s="74" t="s">
        <v>1061</v>
      </c>
      <c r="AK225" s="74" t="s">
        <v>127</v>
      </c>
      <c r="AL225" s="74">
        <v>41</v>
      </c>
      <c r="AM225" s="77">
        <v>44623.676574074074</v>
      </c>
      <c r="AN225" s="77" t="s">
        <v>200</v>
      </c>
      <c r="AO225" s="74">
        <v>428</v>
      </c>
      <c r="AP225" s="21" t="s">
        <v>1478</v>
      </c>
      <c r="AQ225" s="92" t="str">
        <f t="shared" si="44"/>
        <v>Corbally House Nursing Home, Mill Road</v>
      </c>
      <c r="AR225" s="93" t="str">
        <f t="shared" si="45"/>
        <v>Limerick</v>
      </c>
      <c r="AS225" s="93" t="s">
        <v>78</v>
      </c>
      <c r="AT225" s="93" t="s">
        <v>78</v>
      </c>
      <c r="AU225" s="93" t="s">
        <v>78</v>
      </c>
      <c r="AV225" s="93" t="s">
        <v>78</v>
      </c>
      <c r="AW225" s="33">
        <f t="shared" si="46"/>
        <v>91.17647058823529</v>
      </c>
      <c r="AX225" s="94" t="s">
        <v>78</v>
      </c>
    </row>
    <row r="226" spans="1:50" x14ac:dyDescent="0.2">
      <c r="A226" s="74" t="s">
        <v>1090</v>
      </c>
      <c r="B226" s="75" t="s">
        <v>1091</v>
      </c>
      <c r="C226" s="76" t="s">
        <v>1092</v>
      </c>
      <c r="D226" s="74" t="s">
        <v>1093</v>
      </c>
      <c r="E226" s="74" t="s">
        <v>1971</v>
      </c>
      <c r="F226" s="21" t="s">
        <v>395</v>
      </c>
      <c r="G226" s="74" t="s">
        <v>395</v>
      </c>
      <c r="H226" s="74" t="s">
        <v>377</v>
      </c>
      <c r="I226" s="74" t="s">
        <v>378</v>
      </c>
      <c r="J226" s="21" t="str">
        <f>VLOOKUP(E226, 'RHA A to F by CCA'!A:B, 2,0)</f>
        <v>Area E</v>
      </c>
      <c r="K226" s="74" t="s">
        <v>1049</v>
      </c>
      <c r="L226" s="74" t="s">
        <v>379</v>
      </c>
      <c r="M226" s="74">
        <f t="shared" si="36"/>
        <v>88</v>
      </c>
      <c r="N226" s="74">
        <f t="shared" si="36"/>
        <v>73</v>
      </c>
      <c r="O226" s="33">
        <f t="shared" si="37"/>
        <v>82.954545454545453</v>
      </c>
      <c r="P226" s="74">
        <v>7</v>
      </c>
      <c r="Q226" s="74">
        <v>7</v>
      </c>
      <c r="R226" s="33">
        <f t="shared" si="38"/>
        <v>100</v>
      </c>
      <c r="S226" s="74">
        <v>0</v>
      </c>
      <c r="T226" s="74">
        <v>0</v>
      </c>
      <c r="U226" s="33" t="e">
        <f t="shared" si="39"/>
        <v>#DIV/0!</v>
      </c>
      <c r="V226" s="74">
        <v>6</v>
      </c>
      <c r="W226" s="74">
        <v>5</v>
      </c>
      <c r="X226" s="33">
        <f t="shared" si="40"/>
        <v>83.333333333333343</v>
      </c>
      <c r="Y226" s="74">
        <v>26</v>
      </c>
      <c r="Z226" s="74">
        <v>22</v>
      </c>
      <c r="AA226" s="33">
        <f t="shared" si="41"/>
        <v>84.615384615384613</v>
      </c>
      <c r="AB226" s="74">
        <v>12</v>
      </c>
      <c r="AC226" s="74">
        <v>9</v>
      </c>
      <c r="AD226" s="33">
        <f t="shared" si="42"/>
        <v>75</v>
      </c>
      <c r="AE226" s="74">
        <v>37</v>
      </c>
      <c r="AF226" s="74">
        <v>30</v>
      </c>
      <c r="AG226" s="33">
        <f t="shared" si="43"/>
        <v>81.081081081081081</v>
      </c>
      <c r="AH226" s="74">
        <v>0</v>
      </c>
      <c r="AI226" s="74" t="s">
        <v>135</v>
      </c>
      <c r="AJ226" s="74" t="s">
        <v>1061</v>
      </c>
      <c r="AK226" s="74" t="s">
        <v>127</v>
      </c>
      <c r="AL226" s="74">
        <v>69</v>
      </c>
      <c r="AM226" s="77">
        <v>44539.268483796295</v>
      </c>
      <c r="AN226" s="77" t="s">
        <v>141</v>
      </c>
      <c r="AO226" s="74">
        <v>116</v>
      </c>
      <c r="AP226" s="21" t="s">
        <v>1478</v>
      </c>
      <c r="AQ226" s="92" t="str">
        <f t="shared" si="44"/>
        <v>Milford Nursing Home, Plassey Park Road</v>
      </c>
      <c r="AR226" s="93" t="str">
        <f t="shared" si="45"/>
        <v>Limerick</v>
      </c>
      <c r="AS226" s="93" t="s">
        <v>78</v>
      </c>
      <c r="AT226" s="93" t="s">
        <v>78</v>
      </c>
      <c r="AU226" s="93" t="s">
        <v>78</v>
      </c>
      <c r="AV226" s="93" t="s">
        <v>78</v>
      </c>
      <c r="AW226" s="33">
        <f t="shared" si="46"/>
        <v>82.954545454545453</v>
      </c>
      <c r="AX226" s="94" t="s">
        <v>78</v>
      </c>
    </row>
    <row r="227" spans="1:50" x14ac:dyDescent="0.2">
      <c r="A227" s="74" t="s">
        <v>1094</v>
      </c>
      <c r="B227" s="75" t="s">
        <v>1095</v>
      </c>
      <c r="C227" s="76" t="s">
        <v>1096</v>
      </c>
      <c r="D227" s="74" t="s">
        <v>1097</v>
      </c>
      <c r="E227" s="74" t="s">
        <v>375</v>
      </c>
      <c r="F227" s="21" t="s">
        <v>376</v>
      </c>
      <c r="G227" s="74" t="s">
        <v>376</v>
      </c>
      <c r="H227" s="74" t="s">
        <v>377</v>
      </c>
      <c r="I227" s="74" t="s">
        <v>378</v>
      </c>
      <c r="J227" s="21" t="str">
        <f>VLOOKUP(E227, 'RHA A to F by CCA'!A:B, 2,0)</f>
        <v>Area E</v>
      </c>
      <c r="K227" s="74" t="s">
        <v>1049</v>
      </c>
      <c r="L227" s="74" t="s">
        <v>379</v>
      </c>
      <c r="M227" s="74">
        <f t="shared" si="36"/>
        <v>48</v>
      </c>
      <c r="N227" s="74">
        <f t="shared" si="36"/>
        <v>39</v>
      </c>
      <c r="O227" s="33">
        <f t="shared" si="37"/>
        <v>81.25</v>
      </c>
      <c r="P227" s="74">
        <v>4</v>
      </c>
      <c r="Q227" s="74">
        <v>3</v>
      </c>
      <c r="R227" s="33">
        <f t="shared" si="38"/>
        <v>75</v>
      </c>
      <c r="S227" s="74">
        <v>0</v>
      </c>
      <c r="T227" s="74">
        <v>0</v>
      </c>
      <c r="U227" s="33" t="e">
        <f t="shared" si="39"/>
        <v>#DIV/0!</v>
      </c>
      <c r="V227" s="74">
        <v>0</v>
      </c>
      <c r="W227" s="74">
        <v>0</v>
      </c>
      <c r="X227" s="33" t="e">
        <f t="shared" si="40"/>
        <v>#DIV/0!</v>
      </c>
      <c r="Y227" s="74">
        <v>10</v>
      </c>
      <c r="Z227" s="74">
        <v>8</v>
      </c>
      <c r="AA227" s="33">
        <f t="shared" si="41"/>
        <v>80</v>
      </c>
      <c r="AB227" s="74">
        <v>8</v>
      </c>
      <c r="AC227" s="74">
        <v>7</v>
      </c>
      <c r="AD227" s="33">
        <f t="shared" si="42"/>
        <v>87.5</v>
      </c>
      <c r="AE227" s="74">
        <v>26</v>
      </c>
      <c r="AF227" s="74">
        <v>21</v>
      </c>
      <c r="AG227" s="33">
        <f t="shared" si="43"/>
        <v>80.769230769230774</v>
      </c>
      <c r="AH227" s="74">
        <v>0</v>
      </c>
      <c r="AI227" s="74" t="s">
        <v>135</v>
      </c>
      <c r="AJ227" s="74" t="s">
        <v>1061</v>
      </c>
      <c r="AK227" s="74" t="s">
        <v>127</v>
      </c>
      <c r="AL227" s="74">
        <v>56</v>
      </c>
      <c r="AM227" s="77">
        <v>44616.223680555559</v>
      </c>
      <c r="AN227" s="77" t="s">
        <v>231</v>
      </c>
      <c r="AO227" s="74">
        <v>328</v>
      </c>
      <c r="AP227" s="21" t="s">
        <v>1478</v>
      </c>
      <c r="AQ227" s="92" t="str">
        <f t="shared" si="44"/>
        <v>Kilrush Nursing Home, Mowlam Healthcare</v>
      </c>
      <c r="AR227" s="93" t="str">
        <f t="shared" si="45"/>
        <v>Clare</v>
      </c>
      <c r="AS227" s="93" t="s">
        <v>1374</v>
      </c>
      <c r="AT227" s="93">
        <v>59</v>
      </c>
      <c r="AU227" s="93">
        <v>49</v>
      </c>
      <c r="AV227" s="94">
        <v>83.050847457627114</v>
      </c>
      <c r="AW227" s="33">
        <f t="shared" si="46"/>
        <v>81.25</v>
      </c>
      <c r="AX227" s="94">
        <f t="shared" si="47"/>
        <v>-1.8008474576271141</v>
      </c>
    </row>
    <row r="228" spans="1:50" x14ac:dyDescent="0.2">
      <c r="A228" s="74" t="s">
        <v>1098</v>
      </c>
      <c r="B228" s="75" t="s">
        <v>1099</v>
      </c>
      <c r="C228" s="76" t="s">
        <v>1100</v>
      </c>
      <c r="D228" s="74" t="s">
        <v>1101</v>
      </c>
      <c r="E228" s="74" t="s">
        <v>375</v>
      </c>
      <c r="F228" s="21" t="s">
        <v>376</v>
      </c>
      <c r="G228" s="74" t="s">
        <v>376</v>
      </c>
      <c r="H228" s="74" t="s">
        <v>377</v>
      </c>
      <c r="I228" s="74" t="s">
        <v>378</v>
      </c>
      <c r="J228" s="21" t="str">
        <f>VLOOKUP(E228, 'RHA A to F by CCA'!A:B, 2,0)</f>
        <v>Area E</v>
      </c>
      <c r="K228" s="74" t="s">
        <v>1049</v>
      </c>
      <c r="L228" s="74" t="s">
        <v>379</v>
      </c>
      <c r="M228" s="74">
        <f t="shared" si="36"/>
        <v>60</v>
      </c>
      <c r="N228" s="74">
        <f t="shared" si="36"/>
        <v>45</v>
      </c>
      <c r="O228" s="33">
        <f t="shared" si="37"/>
        <v>75</v>
      </c>
      <c r="P228" s="74">
        <v>2</v>
      </c>
      <c r="Q228" s="74">
        <v>2</v>
      </c>
      <c r="R228" s="33">
        <f t="shared" si="38"/>
        <v>100</v>
      </c>
      <c r="S228" s="74">
        <v>0</v>
      </c>
      <c r="T228" s="74">
        <v>0</v>
      </c>
      <c r="U228" s="33" t="e">
        <f t="shared" si="39"/>
        <v>#DIV/0!</v>
      </c>
      <c r="V228" s="74">
        <v>0</v>
      </c>
      <c r="W228" s="74">
        <v>0</v>
      </c>
      <c r="X228" s="33" t="e">
        <f t="shared" si="40"/>
        <v>#DIV/0!</v>
      </c>
      <c r="Y228" s="74">
        <v>45</v>
      </c>
      <c r="Z228" s="74">
        <v>34</v>
      </c>
      <c r="AA228" s="33">
        <f t="shared" si="41"/>
        <v>75.555555555555557</v>
      </c>
      <c r="AB228" s="74">
        <v>12</v>
      </c>
      <c r="AC228" s="74">
        <v>9</v>
      </c>
      <c r="AD228" s="33">
        <f t="shared" si="42"/>
        <v>75</v>
      </c>
      <c r="AE228" s="74">
        <v>1</v>
      </c>
      <c r="AF228" s="74">
        <v>0</v>
      </c>
      <c r="AG228" s="33">
        <f t="shared" si="43"/>
        <v>0</v>
      </c>
      <c r="AH228" s="74">
        <v>0</v>
      </c>
      <c r="AI228" s="74" t="s">
        <v>135</v>
      </c>
      <c r="AJ228" s="74" t="s">
        <v>1061</v>
      </c>
      <c r="AK228" s="74" t="s">
        <v>127</v>
      </c>
      <c r="AL228" s="74">
        <v>57</v>
      </c>
      <c r="AM228" s="77">
        <v>44522.116157407407</v>
      </c>
      <c r="AN228" s="77" t="s">
        <v>560</v>
      </c>
      <c r="AO228" s="74">
        <v>17</v>
      </c>
      <c r="AP228" s="21" t="s">
        <v>1478</v>
      </c>
      <c r="AQ228" s="92" t="str">
        <f t="shared" si="44"/>
        <v>Lakes Nursing Home, Hill Road</v>
      </c>
      <c r="AR228" s="93" t="str">
        <f t="shared" si="45"/>
        <v>Clare</v>
      </c>
      <c r="AS228" s="93" t="s">
        <v>1374</v>
      </c>
      <c r="AT228" s="93">
        <v>48</v>
      </c>
      <c r="AU228" s="93">
        <v>28</v>
      </c>
      <c r="AV228" s="94">
        <v>58.333333333333336</v>
      </c>
      <c r="AW228" s="33">
        <f t="shared" si="46"/>
        <v>75</v>
      </c>
      <c r="AX228" s="94">
        <f t="shared" si="47"/>
        <v>16.666666666666664</v>
      </c>
    </row>
    <row r="229" spans="1:50" x14ac:dyDescent="0.2">
      <c r="A229" s="74" t="s">
        <v>1102</v>
      </c>
      <c r="B229" s="75" t="s">
        <v>1103</v>
      </c>
      <c r="C229" s="76" t="s">
        <v>1096</v>
      </c>
      <c r="D229" s="74" t="s">
        <v>1104</v>
      </c>
      <c r="E229" s="74" t="s">
        <v>1971</v>
      </c>
      <c r="F229" s="21" t="s">
        <v>395</v>
      </c>
      <c r="G229" s="74" t="s">
        <v>395</v>
      </c>
      <c r="H229" s="74" t="s">
        <v>377</v>
      </c>
      <c r="I229" s="74" t="s">
        <v>378</v>
      </c>
      <c r="J229" s="21" t="str">
        <f>VLOOKUP(E229, 'RHA A to F by CCA'!A:B, 2,0)</f>
        <v>Area E</v>
      </c>
      <c r="K229" s="74" t="s">
        <v>1049</v>
      </c>
      <c r="L229" s="74" t="s">
        <v>379</v>
      </c>
      <c r="M229" s="74">
        <f t="shared" si="36"/>
        <v>40</v>
      </c>
      <c r="N229" s="74">
        <f t="shared" si="36"/>
        <v>23</v>
      </c>
      <c r="O229" s="33">
        <f t="shared" si="37"/>
        <v>57.499999999999993</v>
      </c>
      <c r="P229" s="74">
        <v>3</v>
      </c>
      <c r="Q229" s="74">
        <v>0</v>
      </c>
      <c r="R229" s="33">
        <f t="shared" si="38"/>
        <v>0</v>
      </c>
      <c r="S229" s="74">
        <v>0</v>
      </c>
      <c r="T229" s="74">
        <v>0</v>
      </c>
      <c r="U229" s="33" t="e">
        <f t="shared" si="39"/>
        <v>#DIV/0!</v>
      </c>
      <c r="V229" s="74">
        <v>20</v>
      </c>
      <c r="W229" s="74">
        <v>15</v>
      </c>
      <c r="X229" s="33">
        <f t="shared" si="40"/>
        <v>75</v>
      </c>
      <c r="Y229" s="74">
        <v>9</v>
      </c>
      <c r="Z229" s="74">
        <v>4</v>
      </c>
      <c r="AA229" s="33">
        <f t="shared" si="41"/>
        <v>44.444444444444443</v>
      </c>
      <c r="AB229" s="74">
        <v>8</v>
      </c>
      <c r="AC229" s="74">
        <v>4</v>
      </c>
      <c r="AD229" s="33">
        <f t="shared" si="42"/>
        <v>50</v>
      </c>
      <c r="AE229" s="74">
        <v>0</v>
      </c>
      <c r="AF229" s="74">
        <v>0</v>
      </c>
      <c r="AG229" s="33" t="e">
        <f t="shared" si="43"/>
        <v>#DIV/0!</v>
      </c>
      <c r="AH229" s="74">
        <v>0</v>
      </c>
      <c r="AI229" s="74" t="s">
        <v>135</v>
      </c>
      <c r="AJ229" s="74" t="s">
        <v>1061</v>
      </c>
      <c r="AK229" s="74" t="s">
        <v>127</v>
      </c>
      <c r="AL229" s="74">
        <v>50</v>
      </c>
      <c r="AM229" s="77">
        <v>44540.182280092595</v>
      </c>
      <c r="AN229" s="77" t="s">
        <v>171</v>
      </c>
      <c r="AO229" s="74">
        <v>138</v>
      </c>
      <c r="AP229" s="21" t="s">
        <v>1478</v>
      </c>
      <c r="AQ229" s="92" t="str">
        <f t="shared" si="44"/>
        <v>Caherass Nursing Home, Mowlam Healthcare</v>
      </c>
      <c r="AR229" s="93" t="str">
        <f t="shared" si="45"/>
        <v>Limerick</v>
      </c>
      <c r="AS229" s="93" t="s">
        <v>78</v>
      </c>
      <c r="AT229" s="93" t="s">
        <v>78</v>
      </c>
      <c r="AU229" s="93" t="s">
        <v>78</v>
      </c>
      <c r="AV229" s="93" t="s">
        <v>78</v>
      </c>
      <c r="AW229" s="33">
        <f t="shared" si="46"/>
        <v>57.499999999999993</v>
      </c>
      <c r="AX229" s="94" t="s">
        <v>78</v>
      </c>
    </row>
    <row r="230" spans="1:50" x14ac:dyDescent="0.2">
      <c r="A230" s="74" t="s">
        <v>1105</v>
      </c>
      <c r="B230" s="75" t="s">
        <v>1106</v>
      </c>
      <c r="C230" s="76" t="s">
        <v>1107</v>
      </c>
      <c r="D230" s="74" t="s">
        <v>1108</v>
      </c>
      <c r="E230" s="74" t="s">
        <v>1971</v>
      </c>
      <c r="F230" s="21" t="s">
        <v>395</v>
      </c>
      <c r="G230" s="74" t="s">
        <v>395</v>
      </c>
      <c r="H230" s="74" t="s">
        <v>377</v>
      </c>
      <c r="I230" s="74" t="s">
        <v>378</v>
      </c>
      <c r="J230" s="21" t="str">
        <f>VLOOKUP(E230, 'RHA A to F by CCA'!A:B, 2,0)</f>
        <v>Area E</v>
      </c>
      <c r="K230" s="74" t="s">
        <v>1049</v>
      </c>
      <c r="L230" s="74" t="s">
        <v>379</v>
      </c>
      <c r="M230" s="74">
        <f t="shared" si="36"/>
        <v>79</v>
      </c>
      <c r="N230" s="74">
        <f t="shared" si="36"/>
        <v>33</v>
      </c>
      <c r="O230" s="33">
        <f t="shared" si="37"/>
        <v>41.77215189873418</v>
      </c>
      <c r="P230" s="74">
        <v>9</v>
      </c>
      <c r="Q230" s="74">
        <v>9</v>
      </c>
      <c r="R230" s="33">
        <f t="shared" si="38"/>
        <v>100</v>
      </c>
      <c r="S230" s="74">
        <v>0</v>
      </c>
      <c r="T230" s="74">
        <v>0</v>
      </c>
      <c r="U230" s="33" t="e">
        <f t="shared" si="39"/>
        <v>#DIV/0!</v>
      </c>
      <c r="V230" s="74">
        <v>1</v>
      </c>
      <c r="W230" s="74">
        <v>1</v>
      </c>
      <c r="X230" s="33">
        <f t="shared" si="40"/>
        <v>100</v>
      </c>
      <c r="Y230" s="74">
        <v>9</v>
      </c>
      <c r="Z230" s="74">
        <v>7</v>
      </c>
      <c r="AA230" s="33">
        <f t="shared" si="41"/>
        <v>77.777777777777786</v>
      </c>
      <c r="AB230" s="74">
        <v>18</v>
      </c>
      <c r="AC230" s="74">
        <v>14</v>
      </c>
      <c r="AD230" s="33">
        <f t="shared" si="42"/>
        <v>77.777777777777786</v>
      </c>
      <c r="AE230" s="74">
        <v>42</v>
      </c>
      <c r="AF230" s="74">
        <v>2</v>
      </c>
      <c r="AG230" s="33">
        <f t="shared" si="43"/>
        <v>4.7619047619047619</v>
      </c>
      <c r="AH230" s="74">
        <v>0</v>
      </c>
      <c r="AI230" s="74" t="s">
        <v>125</v>
      </c>
      <c r="AJ230" s="74" t="s">
        <v>1061</v>
      </c>
      <c r="AK230" s="74" t="s">
        <v>127</v>
      </c>
      <c r="AL230" s="74">
        <v>63</v>
      </c>
      <c r="AM230" s="77">
        <v>44623.413958333331</v>
      </c>
      <c r="AN230" s="77" t="s">
        <v>200</v>
      </c>
      <c r="AO230" s="74">
        <v>425</v>
      </c>
      <c r="AP230" s="21" t="s">
        <v>1478</v>
      </c>
      <c r="AQ230" s="92" t="str">
        <f t="shared" si="44"/>
        <v>Killeline Nursing Home, Killeline</v>
      </c>
      <c r="AR230" s="93" t="str">
        <f t="shared" si="45"/>
        <v>Limerick</v>
      </c>
      <c r="AS230" s="93" t="s">
        <v>78</v>
      </c>
      <c r="AT230" s="93" t="s">
        <v>78</v>
      </c>
      <c r="AU230" s="93" t="s">
        <v>78</v>
      </c>
      <c r="AV230" s="93" t="s">
        <v>78</v>
      </c>
      <c r="AW230" s="33">
        <f t="shared" si="46"/>
        <v>41.77215189873418</v>
      </c>
      <c r="AX230" s="94" t="s">
        <v>78</v>
      </c>
    </row>
    <row r="231" spans="1:50" x14ac:dyDescent="0.2">
      <c r="A231" s="74" t="s">
        <v>1109</v>
      </c>
      <c r="B231" s="75" t="s">
        <v>1110</v>
      </c>
      <c r="C231" s="76" t="s">
        <v>1111</v>
      </c>
      <c r="D231" s="74" t="s">
        <v>1112</v>
      </c>
      <c r="E231" s="74" t="s">
        <v>1971</v>
      </c>
      <c r="F231" s="21" t="s">
        <v>395</v>
      </c>
      <c r="G231" s="74" t="s">
        <v>395</v>
      </c>
      <c r="H231" s="74" t="s">
        <v>377</v>
      </c>
      <c r="I231" s="74" t="s">
        <v>378</v>
      </c>
      <c r="J231" s="21" t="str">
        <f>VLOOKUP(E231, 'RHA A to F by CCA'!A:B, 2,0)</f>
        <v>Area E</v>
      </c>
      <c r="K231" s="74" t="s">
        <v>1049</v>
      </c>
      <c r="L231" s="74" t="s">
        <v>379</v>
      </c>
      <c r="M231" s="74">
        <f t="shared" si="36"/>
        <v>62</v>
      </c>
      <c r="N231" s="74">
        <f t="shared" si="36"/>
        <v>24</v>
      </c>
      <c r="O231" s="33">
        <f t="shared" si="37"/>
        <v>38.70967741935484</v>
      </c>
      <c r="P231" s="74">
        <v>3</v>
      </c>
      <c r="Q231" s="74">
        <v>2</v>
      </c>
      <c r="R231" s="33">
        <f t="shared" si="38"/>
        <v>66.666666666666657</v>
      </c>
      <c r="S231" s="74">
        <v>0</v>
      </c>
      <c r="T231" s="74">
        <v>0</v>
      </c>
      <c r="U231" s="33" t="e">
        <f t="shared" si="39"/>
        <v>#DIV/0!</v>
      </c>
      <c r="V231" s="74">
        <v>28</v>
      </c>
      <c r="W231" s="74">
        <v>7</v>
      </c>
      <c r="X231" s="33">
        <f t="shared" si="40"/>
        <v>25</v>
      </c>
      <c r="Y231" s="74">
        <v>20</v>
      </c>
      <c r="Z231" s="74">
        <v>13</v>
      </c>
      <c r="AA231" s="33">
        <f t="shared" si="41"/>
        <v>65</v>
      </c>
      <c r="AB231" s="74">
        <v>11</v>
      </c>
      <c r="AC231" s="74">
        <v>2</v>
      </c>
      <c r="AD231" s="33">
        <f t="shared" si="42"/>
        <v>18.181818181818183</v>
      </c>
      <c r="AE231" s="74">
        <v>0</v>
      </c>
      <c r="AF231" s="74">
        <v>0</v>
      </c>
      <c r="AG231" s="33" t="e">
        <f t="shared" si="43"/>
        <v>#DIV/0!</v>
      </c>
      <c r="AH231" s="74">
        <v>0</v>
      </c>
      <c r="AI231" s="74" t="s">
        <v>135</v>
      </c>
      <c r="AJ231" s="74" t="s">
        <v>1050</v>
      </c>
      <c r="AK231" s="74" t="s">
        <v>127</v>
      </c>
      <c r="AL231" s="74" t="s">
        <v>435</v>
      </c>
      <c r="AM231" s="77">
        <v>44620.366666666669</v>
      </c>
      <c r="AN231" s="77" t="s">
        <v>128</v>
      </c>
      <c r="AO231" s="74">
        <v>361</v>
      </c>
      <c r="AP231" s="21" t="s">
        <v>1478</v>
      </c>
      <c r="AQ231" s="92" t="str">
        <f t="shared" si="44"/>
        <v>St. Catherine's Nursing Home, Bothar BuÍ</v>
      </c>
      <c r="AR231" s="93" t="str">
        <f t="shared" si="45"/>
        <v>Limerick</v>
      </c>
      <c r="AS231" s="93" t="s">
        <v>1374</v>
      </c>
      <c r="AT231" s="93">
        <v>78</v>
      </c>
      <c r="AU231" s="93">
        <v>28</v>
      </c>
      <c r="AV231" s="94">
        <v>35.897435897435898</v>
      </c>
      <c r="AW231" s="33">
        <f t="shared" si="46"/>
        <v>38.70967741935484</v>
      </c>
      <c r="AX231" s="94">
        <f t="shared" si="47"/>
        <v>2.8122415219189421</v>
      </c>
    </row>
    <row r="232" spans="1:50" x14ac:dyDescent="0.2">
      <c r="A232" s="74" t="s">
        <v>1113</v>
      </c>
      <c r="B232" s="75" t="s">
        <v>1114</v>
      </c>
      <c r="C232" s="76" t="s">
        <v>1115</v>
      </c>
      <c r="D232" s="74" t="s">
        <v>1116</v>
      </c>
      <c r="E232" s="74" t="s">
        <v>384</v>
      </c>
      <c r="F232" s="21" t="s">
        <v>385</v>
      </c>
      <c r="G232" s="74" t="s">
        <v>385</v>
      </c>
      <c r="H232" s="74" t="s">
        <v>377</v>
      </c>
      <c r="I232" s="74" t="s">
        <v>378</v>
      </c>
      <c r="J232" s="21" t="str">
        <f>VLOOKUP(E232, 'RHA A to F by CCA'!A:B, 2,0)</f>
        <v>Area E</v>
      </c>
      <c r="K232" s="74" t="s">
        <v>1049</v>
      </c>
      <c r="L232" s="74" t="s">
        <v>379</v>
      </c>
      <c r="M232" s="74">
        <f t="shared" si="36"/>
        <v>382</v>
      </c>
      <c r="N232" s="74">
        <f t="shared" si="36"/>
        <v>101</v>
      </c>
      <c r="O232" s="33">
        <f t="shared" si="37"/>
        <v>26.439790575916227</v>
      </c>
      <c r="P232" s="74">
        <v>16</v>
      </c>
      <c r="Q232" s="74">
        <v>9</v>
      </c>
      <c r="R232" s="33">
        <f t="shared" si="38"/>
        <v>56.25</v>
      </c>
      <c r="S232" s="74">
        <v>0</v>
      </c>
      <c r="T232" s="74">
        <v>0</v>
      </c>
      <c r="U232" s="33" t="e">
        <f t="shared" si="39"/>
        <v>#DIV/0!</v>
      </c>
      <c r="V232" s="74">
        <v>40</v>
      </c>
      <c r="W232" s="74">
        <v>13</v>
      </c>
      <c r="X232" s="33">
        <f t="shared" si="40"/>
        <v>32.5</v>
      </c>
      <c r="Y232" s="74">
        <v>41</v>
      </c>
      <c r="Z232" s="74">
        <v>3</v>
      </c>
      <c r="AA232" s="33">
        <f t="shared" si="41"/>
        <v>7.3170731707317067</v>
      </c>
      <c r="AB232" s="74">
        <v>12</v>
      </c>
      <c r="AC232" s="74">
        <v>5</v>
      </c>
      <c r="AD232" s="33">
        <f t="shared" si="42"/>
        <v>41.666666666666671</v>
      </c>
      <c r="AE232" s="74">
        <v>273</v>
      </c>
      <c r="AF232" s="74">
        <v>71</v>
      </c>
      <c r="AG232" s="33">
        <f t="shared" si="43"/>
        <v>26.007326007326011</v>
      </c>
      <c r="AH232" s="74">
        <v>0</v>
      </c>
      <c r="AI232" s="74">
        <v>0</v>
      </c>
      <c r="AJ232" s="74" t="s">
        <v>1117</v>
      </c>
      <c r="AK232" s="74" t="s">
        <v>162</v>
      </c>
      <c r="AL232" s="74">
        <v>106</v>
      </c>
      <c r="AM232" s="77">
        <v>44631.196967592594</v>
      </c>
      <c r="AN232" s="77" t="s">
        <v>1118</v>
      </c>
      <c r="AO232" s="74">
        <v>496</v>
      </c>
      <c r="AP232" s="21" t="s">
        <v>1478</v>
      </c>
      <c r="AQ232" s="92" t="str">
        <f t="shared" si="44"/>
        <v>St. Anne's Residential Services Group V, SAINT ANNE'S CENTRE</v>
      </c>
      <c r="AR232" s="93" t="str">
        <f t="shared" si="45"/>
        <v>Tipperary North</v>
      </c>
      <c r="AS232" s="93" t="s">
        <v>78</v>
      </c>
      <c r="AT232" s="93" t="s">
        <v>78</v>
      </c>
      <c r="AU232" s="93" t="s">
        <v>78</v>
      </c>
      <c r="AV232" s="93" t="s">
        <v>78</v>
      </c>
      <c r="AW232" s="33">
        <f t="shared" si="46"/>
        <v>26.439790575916227</v>
      </c>
      <c r="AX232" s="94" t="s">
        <v>78</v>
      </c>
    </row>
    <row r="233" spans="1:50" x14ac:dyDescent="0.2">
      <c r="A233" s="74" t="s">
        <v>1119</v>
      </c>
      <c r="B233" s="75" t="s">
        <v>1120</v>
      </c>
      <c r="C233" s="76" t="s">
        <v>1092</v>
      </c>
      <c r="D233" s="74" t="s">
        <v>1121</v>
      </c>
      <c r="E233" s="74" t="s">
        <v>394</v>
      </c>
      <c r="F233" s="21" t="s">
        <v>395</v>
      </c>
      <c r="G233" s="74" t="s">
        <v>395</v>
      </c>
      <c r="H233" s="74" t="s">
        <v>377</v>
      </c>
      <c r="I233" s="74" t="s">
        <v>378</v>
      </c>
      <c r="J233" s="21" t="e">
        <f>VLOOKUP(E233, 'RHA A to F by CCA'!A:B, 2,0)</f>
        <v>#N/A</v>
      </c>
      <c r="K233" s="74" t="s">
        <v>1049</v>
      </c>
      <c r="L233" s="74" t="s">
        <v>379</v>
      </c>
      <c r="M233" s="74">
        <f t="shared" si="36"/>
        <v>65</v>
      </c>
      <c r="N233" s="74">
        <f t="shared" si="36"/>
        <v>4</v>
      </c>
      <c r="O233" s="33">
        <f t="shared" si="37"/>
        <v>6.1538461538461542</v>
      </c>
      <c r="P233" s="74">
        <v>4</v>
      </c>
      <c r="Q233" s="74">
        <v>1</v>
      </c>
      <c r="R233" s="33">
        <f t="shared" si="38"/>
        <v>25</v>
      </c>
      <c r="S233" s="74">
        <v>0</v>
      </c>
      <c r="T233" s="74">
        <v>0</v>
      </c>
      <c r="U233" s="33" t="e">
        <f t="shared" si="39"/>
        <v>#DIV/0!</v>
      </c>
      <c r="V233" s="74">
        <v>1</v>
      </c>
      <c r="W233" s="74">
        <v>0</v>
      </c>
      <c r="X233" s="33">
        <f t="shared" si="40"/>
        <v>0</v>
      </c>
      <c r="Y233" s="74">
        <v>11</v>
      </c>
      <c r="Z233" s="74">
        <v>0</v>
      </c>
      <c r="AA233" s="33">
        <f t="shared" si="41"/>
        <v>0</v>
      </c>
      <c r="AB233" s="74">
        <v>13</v>
      </c>
      <c r="AC233" s="74">
        <v>0</v>
      </c>
      <c r="AD233" s="33">
        <f t="shared" si="42"/>
        <v>0</v>
      </c>
      <c r="AE233" s="74">
        <v>36</v>
      </c>
      <c r="AF233" s="74">
        <v>3</v>
      </c>
      <c r="AG233" s="33">
        <f t="shared" si="43"/>
        <v>8.3333333333333321</v>
      </c>
      <c r="AH233" s="74">
        <v>0</v>
      </c>
      <c r="AI233" s="74" t="s">
        <v>135</v>
      </c>
      <c r="AJ233" s="74" t="s">
        <v>1061</v>
      </c>
      <c r="AK233" s="74" t="s">
        <v>127</v>
      </c>
      <c r="AL233" s="74">
        <v>56</v>
      </c>
      <c r="AM233" s="77">
        <v>44627.307638888888</v>
      </c>
      <c r="AN233" s="77">
        <v>44627</v>
      </c>
      <c r="AO233" s="74">
        <v>444</v>
      </c>
      <c r="AP233" s="21" t="s">
        <v>1478</v>
      </c>
      <c r="AQ233" s="92" t="str">
        <f t="shared" si="44"/>
        <v>The Park Nursing Home, Plassey Park Road</v>
      </c>
      <c r="AR233" s="93" t="str">
        <f t="shared" si="45"/>
        <v>Limerick</v>
      </c>
      <c r="AS233" s="93" t="s">
        <v>1374</v>
      </c>
      <c r="AT233" s="93">
        <v>66</v>
      </c>
      <c r="AU233" s="93">
        <v>18</v>
      </c>
      <c r="AV233" s="94">
        <v>27.27272727272727</v>
      </c>
      <c r="AW233" s="33">
        <f t="shared" si="46"/>
        <v>6.1538461538461542</v>
      </c>
      <c r="AX233" s="94">
        <f t="shared" si="47"/>
        <v>-21.118881118881117</v>
      </c>
    </row>
    <row r="234" spans="1:50" x14ac:dyDescent="0.2">
      <c r="A234" s="74" t="s">
        <v>1122</v>
      </c>
      <c r="B234" s="75" t="s">
        <v>1123</v>
      </c>
      <c r="C234" s="76" t="s">
        <v>1124</v>
      </c>
      <c r="D234" s="74" t="s">
        <v>1125</v>
      </c>
      <c r="E234" s="74" t="s">
        <v>511</v>
      </c>
      <c r="F234" s="21" t="s">
        <v>1155</v>
      </c>
      <c r="G234" s="74" t="s">
        <v>431</v>
      </c>
      <c r="H234" s="74" t="s">
        <v>432</v>
      </c>
      <c r="I234" s="74" t="s">
        <v>433</v>
      </c>
      <c r="J234" s="21" t="str">
        <f>VLOOKUP(E234, 'RHA A to F by CCA'!A:B, 2,0)</f>
        <v>Area D</v>
      </c>
      <c r="K234" s="74" t="s">
        <v>1049</v>
      </c>
      <c r="L234" s="74" t="s">
        <v>434</v>
      </c>
      <c r="M234" s="74">
        <f t="shared" si="36"/>
        <v>46</v>
      </c>
      <c r="N234" s="74">
        <f t="shared" si="36"/>
        <v>46</v>
      </c>
      <c r="O234" s="33">
        <f t="shared" si="37"/>
        <v>100</v>
      </c>
      <c r="P234" s="74">
        <v>2</v>
      </c>
      <c r="Q234" s="74">
        <v>2</v>
      </c>
      <c r="R234" s="33">
        <f t="shared" si="38"/>
        <v>100</v>
      </c>
      <c r="S234" s="74">
        <v>0</v>
      </c>
      <c r="T234" s="74">
        <v>0</v>
      </c>
      <c r="U234" s="33" t="e">
        <f t="shared" si="39"/>
        <v>#DIV/0!</v>
      </c>
      <c r="V234" s="74">
        <v>22</v>
      </c>
      <c r="W234" s="74">
        <v>22</v>
      </c>
      <c r="X234" s="33">
        <f t="shared" si="40"/>
        <v>100</v>
      </c>
      <c r="Y234" s="74">
        <v>6</v>
      </c>
      <c r="Z234" s="74">
        <v>6</v>
      </c>
      <c r="AA234" s="33">
        <f t="shared" si="41"/>
        <v>100</v>
      </c>
      <c r="AB234" s="74">
        <v>16</v>
      </c>
      <c r="AC234" s="74">
        <v>16</v>
      </c>
      <c r="AD234" s="33">
        <f t="shared" si="42"/>
        <v>100</v>
      </c>
      <c r="AE234" s="74">
        <v>0</v>
      </c>
      <c r="AF234" s="74">
        <v>0</v>
      </c>
      <c r="AG234" s="33" t="e">
        <f t="shared" si="43"/>
        <v>#DIV/0!</v>
      </c>
      <c r="AH234" s="74">
        <v>0</v>
      </c>
      <c r="AI234" s="74" t="s">
        <v>135</v>
      </c>
      <c r="AJ234" s="74" t="s">
        <v>1061</v>
      </c>
      <c r="AK234" s="74" t="s">
        <v>127</v>
      </c>
      <c r="AL234" s="74">
        <v>43</v>
      </c>
      <c r="AM234" s="77">
        <v>44525.34710648148</v>
      </c>
      <c r="AN234" s="77" t="s">
        <v>1126</v>
      </c>
      <c r="AO234" s="74">
        <v>29</v>
      </c>
      <c r="AP234" s="21" t="s">
        <v>1478</v>
      </c>
      <c r="AQ234" s="92" t="str">
        <f t="shared" si="44"/>
        <v>Teach Altra Nursing Home, Scarteen Lower</v>
      </c>
      <c r="AR234" s="93" t="str">
        <f t="shared" si="45"/>
        <v>Cork</v>
      </c>
      <c r="AS234" s="93" t="s">
        <v>78</v>
      </c>
      <c r="AT234" s="93" t="s">
        <v>78</v>
      </c>
      <c r="AU234" s="93" t="s">
        <v>78</v>
      </c>
      <c r="AV234" s="93" t="s">
        <v>78</v>
      </c>
      <c r="AW234" s="33">
        <f t="shared" si="46"/>
        <v>100</v>
      </c>
      <c r="AX234" s="94" t="s">
        <v>78</v>
      </c>
    </row>
    <row r="235" spans="1:50" x14ac:dyDescent="0.2">
      <c r="A235" s="74" t="s">
        <v>1127</v>
      </c>
      <c r="B235" s="75" t="s">
        <v>1128</v>
      </c>
      <c r="C235" s="76" t="s">
        <v>1129</v>
      </c>
      <c r="D235" s="74" t="s">
        <v>1130</v>
      </c>
      <c r="E235" s="74" t="s">
        <v>455</v>
      </c>
      <c r="F235" s="21" t="s">
        <v>1465</v>
      </c>
      <c r="G235" s="74" t="s">
        <v>431</v>
      </c>
      <c r="H235" s="74" t="s">
        <v>432</v>
      </c>
      <c r="I235" s="74" t="s">
        <v>433</v>
      </c>
      <c r="J235" s="21" t="str">
        <f>VLOOKUP(E235, 'RHA A to F by CCA'!A:B, 2,0)</f>
        <v>Area D</v>
      </c>
      <c r="K235" s="74" t="s">
        <v>1049</v>
      </c>
      <c r="L235" s="74" t="s">
        <v>434</v>
      </c>
      <c r="M235" s="74">
        <f t="shared" si="36"/>
        <v>14</v>
      </c>
      <c r="N235" s="74">
        <f t="shared" si="36"/>
        <v>12</v>
      </c>
      <c r="O235" s="33">
        <f t="shared" si="37"/>
        <v>85.714285714285708</v>
      </c>
      <c r="P235" s="74">
        <v>0</v>
      </c>
      <c r="Q235" s="74">
        <v>0</v>
      </c>
      <c r="R235" s="33" t="e">
        <f t="shared" si="38"/>
        <v>#DIV/0!</v>
      </c>
      <c r="S235" s="74">
        <v>0</v>
      </c>
      <c r="T235" s="74">
        <v>0</v>
      </c>
      <c r="U235" s="33" t="e">
        <f t="shared" si="39"/>
        <v>#DIV/0!</v>
      </c>
      <c r="V235" s="74">
        <v>13</v>
      </c>
      <c r="W235" s="74">
        <v>11</v>
      </c>
      <c r="X235" s="33">
        <f t="shared" si="40"/>
        <v>84.615384615384613</v>
      </c>
      <c r="Y235" s="74">
        <v>1</v>
      </c>
      <c r="Z235" s="74">
        <v>1</v>
      </c>
      <c r="AA235" s="33">
        <f t="shared" si="41"/>
        <v>100</v>
      </c>
      <c r="AB235" s="74">
        <v>0</v>
      </c>
      <c r="AC235" s="74">
        <v>0</v>
      </c>
      <c r="AD235" s="33" t="e">
        <f t="shared" si="42"/>
        <v>#DIV/0!</v>
      </c>
      <c r="AE235" s="74">
        <v>0</v>
      </c>
      <c r="AF235" s="74">
        <v>0</v>
      </c>
      <c r="AG235" s="33" t="e">
        <f t="shared" si="43"/>
        <v>#DIV/0!</v>
      </c>
      <c r="AH235" s="74">
        <v>0</v>
      </c>
      <c r="AI235" s="74" t="s">
        <v>135</v>
      </c>
      <c r="AJ235" s="74" t="s">
        <v>1050</v>
      </c>
      <c r="AK235" s="74" t="s">
        <v>1056</v>
      </c>
      <c r="AL235" s="74">
        <v>3</v>
      </c>
      <c r="AM235" s="77">
        <v>44621.176006944443</v>
      </c>
      <c r="AN235" s="77">
        <v>44621</v>
      </c>
      <c r="AO235" s="74">
        <v>367</v>
      </c>
      <c r="AP235" s="21" t="s">
        <v>1478</v>
      </c>
      <c r="AQ235" s="92" t="str">
        <f t="shared" si="44"/>
        <v>Harbour Lights, Castle Road</v>
      </c>
      <c r="AR235" s="93" t="str">
        <f t="shared" si="45"/>
        <v>Cork</v>
      </c>
      <c r="AS235" s="93" t="s">
        <v>78</v>
      </c>
      <c r="AT235" s="93" t="s">
        <v>78</v>
      </c>
      <c r="AU235" s="93" t="s">
        <v>78</v>
      </c>
      <c r="AV235" s="93" t="s">
        <v>78</v>
      </c>
      <c r="AW235" s="33">
        <f t="shared" si="46"/>
        <v>85.714285714285708</v>
      </c>
      <c r="AX235" s="94" t="s">
        <v>78</v>
      </c>
    </row>
    <row r="236" spans="1:50" x14ac:dyDescent="0.2">
      <c r="A236" s="74" t="s">
        <v>1131</v>
      </c>
      <c r="B236" s="75" t="s">
        <v>1132</v>
      </c>
      <c r="C236" s="76" t="s">
        <v>1133</v>
      </c>
      <c r="D236" s="74" t="s">
        <v>1134</v>
      </c>
      <c r="E236" s="74" t="s">
        <v>441</v>
      </c>
      <c r="F236" s="21" t="s">
        <v>442</v>
      </c>
      <c r="G236" s="74" t="s">
        <v>442</v>
      </c>
      <c r="H236" s="74" t="s">
        <v>432</v>
      </c>
      <c r="I236" s="74" t="s">
        <v>433</v>
      </c>
      <c r="J236" s="21" t="str">
        <f>VLOOKUP(E236, 'RHA A to F by CCA'!A:B, 2,0)</f>
        <v>Area D</v>
      </c>
      <c r="K236" s="74" t="s">
        <v>1049</v>
      </c>
      <c r="L236" s="74" t="s">
        <v>434</v>
      </c>
      <c r="M236" s="74">
        <f t="shared" si="36"/>
        <v>25</v>
      </c>
      <c r="N236" s="74">
        <f t="shared" si="36"/>
        <v>20</v>
      </c>
      <c r="O236" s="33">
        <f t="shared" si="37"/>
        <v>80</v>
      </c>
      <c r="P236" s="74">
        <v>1</v>
      </c>
      <c r="Q236" s="74">
        <v>1</v>
      </c>
      <c r="R236" s="33">
        <f t="shared" si="38"/>
        <v>100</v>
      </c>
      <c r="S236" s="74">
        <v>0</v>
      </c>
      <c r="T236" s="74">
        <v>0</v>
      </c>
      <c r="U236" s="33" t="e">
        <f t="shared" si="39"/>
        <v>#DIV/0!</v>
      </c>
      <c r="V236" s="74">
        <v>2</v>
      </c>
      <c r="W236" s="74">
        <v>2</v>
      </c>
      <c r="X236" s="33">
        <f t="shared" si="40"/>
        <v>100</v>
      </c>
      <c r="Y236" s="74">
        <v>1</v>
      </c>
      <c r="Z236" s="74">
        <v>0</v>
      </c>
      <c r="AA236" s="33">
        <f t="shared" si="41"/>
        <v>0</v>
      </c>
      <c r="AB236" s="74">
        <v>1</v>
      </c>
      <c r="AC236" s="74">
        <v>0</v>
      </c>
      <c r="AD236" s="33">
        <f t="shared" si="42"/>
        <v>0</v>
      </c>
      <c r="AE236" s="74">
        <v>20</v>
      </c>
      <c r="AF236" s="74">
        <v>17</v>
      </c>
      <c r="AG236" s="33">
        <f t="shared" si="43"/>
        <v>85</v>
      </c>
      <c r="AH236" s="74">
        <v>0</v>
      </c>
      <c r="AI236" s="74" t="s">
        <v>135</v>
      </c>
      <c r="AJ236" s="74" t="s">
        <v>1050</v>
      </c>
      <c r="AK236" s="74" t="s">
        <v>1135</v>
      </c>
      <c r="AL236" s="74">
        <v>12</v>
      </c>
      <c r="AM236" s="77">
        <v>44621.246261574073</v>
      </c>
      <c r="AN236" s="77">
        <v>44621</v>
      </c>
      <c r="AO236" s="74">
        <v>368</v>
      </c>
      <c r="AP236" s="21" t="s">
        <v>1478</v>
      </c>
      <c r="AQ236" s="92" t="str">
        <f t="shared" si="44"/>
        <v>Kerry Cheshire, St Margaret's Road</v>
      </c>
      <c r="AR236" s="93" t="str">
        <f t="shared" si="45"/>
        <v>Kerry</v>
      </c>
      <c r="AS236" s="93" t="s">
        <v>1375</v>
      </c>
      <c r="AT236" s="93">
        <v>23</v>
      </c>
      <c r="AU236" s="93">
        <v>18</v>
      </c>
      <c r="AV236" s="94">
        <v>78.260869565217391</v>
      </c>
      <c r="AW236" s="33">
        <f t="shared" si="46"/>
        <v>80</v>
      </c>
      <c r="AX236" s="94">
        <f t="shared" si="47"/>
        <v>1.7391304347826093</v>
      </c>
    </row>
    <row r="237" spans="1:50" x14ac:dyDescent="0.2">
      <c r="A237" s="74" t="s">
        <v>1136</v>
      </c>
      <c r="B237" s="75" t="s">
        <v>1137</v>
      </c>
      <c r="C237" s="76" t="s">
        <v>1138</v>
      </c>
      <c r="D237" s="74" t="s">
        <v>1139</v>
      </c>
      <c r="E237" s="74" t="s">
        <v>511</v>
      </c>
      <c r="F237" s="21" t="s">
        <v>1155</v>
      </c>
      <c r="G237" s="74" t="s">
        <v>431</v>
      </c>
      <c r="H237" s="74" t="s">
        <v>432</v>
      </c>
      <c r="I237" s="74" t="s">
        <v>433</v>
      </c>
      <c r="J237" s="21" t="str">
        <f>VLOOKUP(E237, 'RHA A to F by CCA'!A:B, 2,0)</f>
        <v>Area D</v>
      </c>
      <c r="K237" s="74" t="s">
        <v>1049</v>
      </c>
      <c r="L237" s="74" t="s">
        <v>434</v>
      </c>
      <c r="M237" s="74">
        <f t="shared" si="36"/>
        <v>182</v>
      </c>
      <c r="N237" s="74">
        <f t="shared" si="36"/>
        <v>136</v>
      </c>
      <c r="O237" s="33">
        <f t="shared" si="37"/>
        <v>74.72527472527473</v>
      </c>
      <c r="P237" s="74">
        <v>8</v>
      </c>
      <c r="Q237" s="74">
        <v>6</v>
      </c>
      <c r="R237" s="33">
        <f t="shared" si="38"/>
        <v>75</v>
      </c>
      <c r="S237" s="74">
        <v>0</v>
      </c>
      <c r="T237" s="74">
        <v>0</v>
      </c>
      <c r="U237" s="33" t="e">
        <f t="shared" si="39"/>
        <v>#DIV/0!</v>
      </c>
      <c r="V237" s="74">
        <v>4</v>
      </c>
      <c r="W237" s="74">
        <v>4</v>
      </c>
      <c r="X237" s="33">
        <f t="shared" si="40"/>
        <v>100</v>
      </c>
      <c r="Y237" s="74">
        <v>44</v>
      </c>
      <c r="Z237" s="74">
        <v>42</v>
      </c>
      <c r="AA237" s="33">
        <f t="shared" si="41"/>
        <v>95.454545454545453</v>
      </c>
      <c r="AB237" s="74">
        <v>47</v>
      </c>
      <c r="AC237" s="74">
        <v>25</v>
      </c>
      <c r="AD237" s="33">
        <f t="shared" si="42"/>
        <v>53.191489361702125</v>
      </c>
      <c r="AE237" s="74">
        <v>79</v>
      </c>
      <c r="AF237" s="74">
        <v>59</v>
      </c>
      <c r="AG237" s="33">
        <f t="shared" si="43"/>
        <v>74.683544303797461</v>
      </c>
      <c r="AH237" s="74">
        <v>0</v>
      </c>
      <c r="AI237" s="74" t="s">
        <v>135</v>
      </c>
      <c r="AJ237" s="74" t="s">
        <v>1061</v>
      </c>
      <c r="AK237" s="74" t="s">
        <v>127</v>
      </c>
      <c r="AL237" s="74">
        <v>184</v>
      </c>
      <c r="AM237" s="77">
        <v>44627.236111111109</v>
      </c>
      <c r="AN237" s="77">
        <v>44627</v>
      </c>
      <c r="AO237" s="74">
        <v>443</v>
      </c>
      <c r="AP237" s="21" t="s">
        <v>1478</v>
      </c>
      <c r="AQ237" s="92" t="str">
        <f t="shared" si="44"/>
        <v>Bridhaven Nursing Home, Spa Glen</v>
      </c>
      <c r="AR237" s="93" t="str">
        <f t="shared" si="45"/>
        <v>Cork</v>
      </c>
      <c r="AS237" s="93" t="s">
        <v>1375</v>
      </c>
      <c r="AT237" s="93">
        <v>227</v>
      </c>
      <c r="AU237" s="93">
        <v>209</v>
      </c>
      <c r="AV237" s="94">
        <v>92.070484581497809</v>
      </c>
      <c r="AW237" s="33">
        <f t="shared" si="46"/>
        <v>74.72527472527473</v>
      </c>
      <c r="AX237" s="94">
        <f t="shared" si="47"/>
        <v>-17.345209856223079</v>
      </c>
    </row>
    <row r="238" spans="1:50" x14ac:dyDescent="0.2">
      <c r="A238" s="74" t="s">
        <v>1140</v>
      </c>
      <c r="B238" s="75" t="s">
        <v>1141</v>
      </c>
      <c r="C238" s="76" t="s">
        <v>1142</v>
      </c>
      <c r="D238" s="74" t="s">
        <v>1143</v>
      </c>
      <c r="E238" s="74" t="s">
        <v>455</v>
      </c>
      <c r="F238" s="21" t="s">
        <v>1465</v>
      </c>
      <c r="G238" s="74" t="s">
        <v>431</v>
      </c>
      <c r="H238" s="74" t="s">
        <v>432</v>
      </c>
      <c r="I238" s="74" t="s">
        <v>433</v>
      </c>
      <c r="J238" s="21" t="str">
        <f>VLOOKUP(E238, 'RHA A to F by CCA'!A:B, 2,0)</f>
        <v>Area D</v>
      </c>
      <c r="K238" s="74" t="s">
        <v>1049</v>
      </c>
      <c r="L238" s="74" t="s">
        <v>434</v>
      </c>
      <c r="M238" s="74">
        <f t="shared" si="36"/>
        <v>55</v>
      </c>
      <c r="N238" s="74">
        <f t="shared" si="36"/>
        <v>41</v>
      </c>
      <c r="O238" s="33">
        <f t="shared" si="37"/>
        <v>74.545454545454547</v>
      </c>
      <c r="P238" s="74">
        <v>4</v>
      </c>
      <c r="Q238" s="74">
        <v>3</v>
      </c>
      <c r="R238" s="33">
        <f t="shared" si="38"/>
        <v>75</v>
      </c>
      <c r="S238" s="74">
        <v>0</v>
      </c>
      <c r="T238" s="74">
        <v>0</v>
      </c>
      <c r="U238" s="33" t="e">
        <f t="shared" si="39"/>
        <v>#DIV/0!</v>
      </c>
      <c r="V238" s="74">
        <v>0</v>
      </c>
      <c r="W238" s="74">
        <v>0</v>
      </c>
      <c r="X238" s="33" t="e">
        <f t="shared" si="40"/>
        <v>#DIV/0!</v>
      </c>
      <c r="Y238" s="74">
        <v>7</v>
      </c>
      <c r="Z238" s="74">
        <v>7</v>
      </c>
      <c r="AA238" s="33">
        <f t="shared" si="41"/>
        <v>100</v>
      </c>
      <c r="AB238" s="74">
        <v>3</v>
      </c>
      <c r="AC238" s="74">
        <v>1</v>
      </c>
      <c r="AD238" s="33">
        <f t="shared" si="42"/>
        <v>33.333333333333329</v>
      </c>
      <c r="AE238" s="74">
        <v>41</v>
      </c>
      <c r="AF238" s="74">
        <v>30</v>
      </c>
      <c r="AG238" s="33">
        <f t="shared" si="43"/>
        <v>73.170731707317074</v>
      </c>
      <c r="AH238" s="74">
        <v>0</v>
      </c>
      <c r="AI238" s="74" t="s">
        <v>135</v>
      </c>
      <c r="AJ238" s="74" t="s">
        <v>1061</v>
      </c>
      <c r="AK238" s="74" t="s">
        <v>127</v>
      </c>
      <c r="AL238" s="74">
        <v>37</v>
      </c>
      <c r="AM238" s="77">
        <v>44617.251574074071</v>
      </c>
      <c r="AN238" s="77">
        <v>44617</v>
      </c>
      <c r="AO238" s="74">
        <v>352</v>
      </c>
      <c r="AP238" s="21" t="s">
        <v>1478</v>
      </c>
      <c r="AQ238" s="92" t="str">
        <f t="shared" si="44"/>
        <v>Blair’s Hill Nursing Home, Blair's Hill</v>
      </c>
      <c r="AR238" s="93" t="str">
        <f t="shared" si="45"/>
        <v>Cork</v>
      </c>
      <c r="AS238" s="93" t="s">
        <v>78</v>
      </c>
      <c r="AT238" s="93" t="s">
        <v>78</v>
      </c>
      <c r="AU238" s="93" t="s">
        <v>78</v>
      </c>
      <c r="AV238" s="93" t="s">
        <v>78</v>
      </c>
      <c r="AW238" s="33">
        <f t="shared" si="46"/>
        <v>74.545454545454547</v>
      </c>
      <c r="AX238" s="94" t="s">
        <v>78</v>
      </c>
    </row>
    <row r="239" spans="1:50" x14ac:dyDescent="0.2">
      <c r="A239" s="74" t="s">
        <v>1144</v>
      </c>
      <c r="B239" s="75" t="s">
        <v>1145</v>
      </c>
      <c r="C239" s="76" t="s">
        <v>1146</v>
      </c>
      <c r="D239" s="74" t="s">
        <v>1147</v>
      </c>
      <c r="E239" s="74" t="s">
        <v>430</v>
      </c>
      <c r="F239" s="21" t="s">
        <v>1464</v>
      </c>
      <c r="G239" s="74" t="s">
        <v>431</v>
      </c>
      <c r="H239" s="74" t="s">
        <v>432</v>
      </c>
      <c r="I239" s="74" t="s">
        <v>433</v>
      </c>
      <c r="J239" s="21" t="str">
        <f>VLOOKUP(E239, 'RHA A to F by CCA'!A:B, 2,0)</f>
        <v>Area D</v>
      </c>
      <c r="K239" s="74" t="s">
        <v>1049</v>
      </c>
      <c r="L239" s="74" t="s">
        <v>434</v>
      </c>
      <c r="M239" s="74">
        <f t="shared" si="36"/>
        <v>264</v>
      </c>
      <c r="N239" s="74">
        <f t="shared" si="36"/>
        <v>193</v>
      </c>
      <c r="O239" s="33">
        <f t="shared" si="37"/>
        <v>73.106060606060609</v>
      </c>
      <c r="P239" s="74">
        <v>8</v>
      </c>
      <c r="Q239" s="74">
        <v>6</v>
      </c>
      <c r="R239" s="33">
        <f t="shared" si="38"/>
        <v>75</v>
      </c>
      <c r="S239" s="74">
        <v>0</v>
      </c>
      <c r="T239" s="74">
        <v>0</v>
      </c>
      <c r="U239" s="33" t="e">
        <f t="shared" si="39"/>
        <v>#DIV/0!</v>
      </c>
      <c r="V239" s="74">
        <v>110</v>
      </c>
      <c r="W239" s="74">
        <v>59</v>
      </c>
      <c r="X239" s="33">
        <f t="shared" si="40"/>
        <v>53.63636363636364</v>
      </c>
      <c r="Y239" s="74">
        <v>34</v>
      </c>
      <c r="Z239" s="74">
        <v>18</v>
      </c>
      <c r="AA239" s="33">
        <f t="shared" si="41"/>
        <v>52.941176470588239</v>
      </c>
      <c r="AB239" s="74">
        <v>2</v>
      </c>
      <c r="AC239" s="74">
        <v>0</v>
      </c>
      <c r="AD239" s="33">
        <f t="shared" si="42"/>
        <v>0</v>
      </c>
      <c r="AE239" s="74">
        <v>110</v>
      </c>
      <c r="AF239" s="74">
        <v>110</v>
      </c>
      <c r="AG239" s="33">
        <f t="shared" si="43"/>
        <v>100</v>
      </c>
      <c r="AH239" s="74">
        <v>0</v>
      </c>
      <c r="AI239" s="74" t="s">
        <v>135</v>
      </c>
      <c r="AJ239" s="74" t="s">
        <v>1061</v>
      </c>
      <c r="AK239" s="74" t="s">
        <v>127</v>
      </c>
      <c r="AL239" s="74">
        <v>120</v>
      </c>
      <c r="AM239" s="77">
        <v>44620.242754629631</v>
      </c>
      <c r="AN239" s="77">
        <v>44620</v>
      </c>
      <c r="AO239" s="74">
        <v>360</v>
      </c>
      <c r="AP239" s="21" t="s">
        <v>1478</v>
      </c>
      <c r="AQ239" s="92" t="str">
        <f t="shared" si="44"/>
        <v>Nazareth House, Dromore</v>
      </c>
      <c r="AR239" s="93" t="str">
        <f t="shared" si="45"/>
        <v>Cork</v>
      </c>
      <c r="AS239" s="93" t="s">
        <v>1375</v>
      </c>
      <c r="AT239" s="93">
        <v>152</v>
      </c>
      <c r="AU239" s="93">
        <v>92</v>
      </c>
      <c r="AV239" s="94">
        <v>60.526315789473685</v>
      </c>
      <c r="AW239" s="33">
        <f t="shared" si="46"/>
        <v>73.106060606060609</v>
      </c>
      <c r="AX239" s="94">
        <f t="shared" si="47"/>
        <v>12.579744816586924</v>
      </c>
    </row>
    <row r="240" spans="1:50" x14ac:dyDescent="0.2">
      <c r="A240" s="74" t="s">
        <v>1148</v>
      </c>
      <c r="B240" s="75" t="s">
        <v>1149</v>
      </c>
      <c r="C240" s="76" t="s">
        <v>1150</v>
      </c>
      <c r="D240" s="74" t="s">
        <v>1151</v>
      </c>
      <c r="E240" s="74" t="s">
        <v>455</v>
      </c>
      <c r="F240" s="21" t="s">
        <v>1465</v>
      </c>
      <c r="G240" s="74" t="s">
        <v>431</v>
      </c>
      <c r="H240" s="74" t="s">
        <v>432</v>
      </c>
      <c r="I240" s="74" t="s">
        <v>433</v>
      </c>
      <c r="J240" s="21" t="str">
        <f>VLOOKUP(E240, 'RHA A to F by CCA'!A:B, 2,0)</f>
        <v>Area D</v>
      </c>
      <c r="K240" s="74" t="s">
        <v>1049</v>
      </c>
      <c r="L240" s="74" t="s">
        <v>434</v>
      </c>
      <c r="M240" s="74">
        <f t="shared" si="36"/>
        <v>349</v>
      </c>
      <c r="N240" s="74">
        <f t="shared" si="36"/>
        <v>245</v>
      </c>
      <c r="O240" s="33">
        <f t="shared" si="37"/>
        <v>70.200573065902589</v>
      </c>
      <c r="P240" s="74">
        <v>16</v>
      </c>
      <c r="Q240" s="74">
        <v>14</v>
      </c>
      <c r="R240" s="33">
        <f t="shared" si="38"/>
        <v>87.5</v>
      </c>
      <c r="S240" s="74">
        <v>11</v>
      </c>
      <c r="T240" s="74">
        <v>11</v>
      </c>
      <c r="U240" s="33">
        <f t="shared" si="39"/>
        <v>100</v>
      </c>
      <c r="V240" s="74">
        <v>23</v>
      </c>
      <c r="W240" s="74">
        <v>18</v>
      </c>
      <c r="X240" s="33">
        <f t="shared" si="40"/>
        <v>78.260869565217391</v>
      </c>
      <c r="Y240" s="74">
        <v>159</v>
      </c>
      <c r="Z240" s="74">
        <v>97</v>
      </c>
      <c r="AA240" s="33">
        <f t="shared" si="41"/>
        <v>61.0062893081761</v>
      </c>
      <c r="AB240" s="74">
        <v>71</v>
      </c>
      <c r="AC240" s="74">
        <v>60</v>
      </c>
      <c r="AD240" s="33">
        <f t="shared" si="42"/>
        <v>84.507042253521121</v>
      </c>
      <c r="AE240" s="74">
        <v>69</v>
      </c>
      <c r="AF240" s="74">
        <v>45</v>
      </c>
      <c r="AG240" s="33">
        <f t="shared" si="43"/>
        <v>65.217391304347828</v>
      </c>
      <c r="AH240" s="74">
        <v>7</v>
      </c>
      <c r="AI240" s="74" t="s">
        <v>135</v>
      </c>
      <c r="AJ240" s="74" t="s">
        <v>1050</v>
      </c>
      <c r="AK240" s="74" t="s">
        <v>1005</v>
      </c>
      <c r="AL240" s="74">
        <v>107</v>
      </c>
      <c r="AM240" s="77">
        <v>44628.174305555556</v>
      </c>
      <c r="AN240" s="77">
        <v>44628</v>
      </c>
      <c r="AO240" s="74">
        <v>451</v>
      </c>
      <c r="AP240" s="21" t="s">
        <v>1478</v>
      </c>
      <c r="AQ240" s="92" t="str">
        <f t="shared" si="44"/>
        <v>Marymount University Hospital &amp; Hospice, Curraheen</v>
      </c>
      <c r="AR240" s="93" t="str">
        <f t="shared" si="45"/>
        <v>Cork</v>
      </c>
      <c r="AS240" s="93" t="s">
        <v>1375</v>
      </c>
      <c r="AT240" s="93">
        <v>342</v>
      </c>
      <c r="AU240" s="93">
        <v>267</v>
      </c>
      <c r="AV240" s="94">
        <v>78.070175438596493</v>
      </c>
      <c r="AW240" s="33">
        <f t="shared" si="46"/>
        <v>70.200573065902589</v>
      </c>
      <c r="AX240" s="94">
        <f t="shared" si="47"/>
        <v>-7.8696023726939046</v>
      </c>
    </row>
    <row r="241" spans="1:50" x14ac:dyDescent="0.2">
      <c r="A241" s="74" t="e">
        <v>#N/A</v>
      </c>
      <c r="B241" s="75" t="s">
        <v>1152</v>
      </c>
      <c r="C241" s="76" t="s">
        <v>1153</v>
      </c>
      <c r="D241" s="74" t="s">
        <v>1154</v>
      </c>
      <c r="E241" s="74" t="s">
        <v>511</v>
      </c>
      <c r="F241" s="21" t="s">
        <v>1155</v>
      </c>
      <c r="G241" s="74" t="s">
        <v>431</v>
      </c>
      <c r="H241" s="74" t="s">
        <v>432</v>
      </c>
      <c r="I241" s="74" t="s">
        <v>433</v>
      </c>
      <c r="J241" s="21" t="str">
        <f>VLOOKUP(E241, 'RHA A to F by CCA'!A:B, 2,0)</f>
        <v>Area D</v>
      </c>
      <c r="K241" s="74" t="s">
        <v>1049</v>
      </c>
      <c r="L241" s="74" t="s">
        <v>434</v>
      </c>
      <c r="M241" s="74">
        <f t="shared" si="36"/>
        <v>17</v>
      </c>
      <c r="N241" s="74">
        <f t="shared" si="36"/>
        <v>10</v>
      </c>
      <c r="O241" s="33">
        <f t="shared" si="37"/>
        <v>58.82352941176471</v>
      </c>
      <c r="P241" s="74">
        <v>1</v>
      </c>
      <c r="Q241" s="74">
        <v>1</v>
      </c>
      <c r="R241" s="33">
        <f t="shared" si="38"/>
        <v>100</v>
      </c>
      <c r="S241" s="74">
        <v>0</v>
      </c>
      <c r="T241" s="74">
        <v>0</v>
      </c>
      <c r="U241" s="33" t="e">
        <f t="shared" si="39"/>
        <v>#DIV/0!</v>
      </c>
      <c r="V241" s="74">
        <v>11</v>
      </c>
      <c r="W241" s="74">
        <v>7</v>
      </c>
      <c r="X241" s="33">
        <f t="shared" si="40"/>
        <v>63.636363636363633</v>
      </c>
      <c r="Y241" s="74">
        <v>4</v>
      </c>
      <c r="Z241" s="74">
        <v>2</v>
      </c>
      <c r="AA241" s="33">
        <f t="shared" si="41"/>
        <v>50</v>
      </c>
      <c r="AB241" s="74">
        <v>1</v>
      </c>
      <c r="AC241" s="74">
        <v>0</v>
      </c>
      <c r="AD241" s="33">
        <f t="shared" si="42"/>
        <v>0</v>
      </c>
      <c r="AE241" s="74">
        <v>0</v>
      </c>
      <c r="AF241" s="74">
        <v>0</v>
      </c>
      <c r="AG241" s="33" t="e">
        <f t="shared" si="43"/>
        <v>#DIV/0!</v>
      </c>
      <c r="AH241" s="74">
        <v>2</v>
      </c>
      <c r="AI241" s="74" t="s">
        <v>135</v>
      </c>
      <c r="AJ241" s="74" t="s">
        <v>1050</v>
      </c>
      <c r="AK241" s="74" t="s">
        <v>162</v>
      </c>
      <c r="AL241" s="74">
        <v>10</v>
      </c>
      <c r="AM241" s="77">
        <v>44627</v>
      </c>
      <c r="AN241" s="77">
        <v>44627</v>
      </c>
      <c r="AO241" s="74">
        <v>442</v>
      </c>
      <c r="AP241" s="21" t="s">
        <v>1478</v>
      </c>
      <c r="AQ241" s="92" t="str">
        <f t="shared" si="44"/>
        <v>Cope, Mitchelstown, Ballinwillin, Mitchelstown</v>
      </c>
      <c r="AR241" s="93" t="str">
        <f t="shared" si="45"/>
        <v>Cork</v>
      </c>
      <c r="AS241" s="93" t="s">
        <v>78</v>
      </c>
      <c r="AT241" s="93" t="s">
        <v>78</v>
      </c>
      <c r="AU241" s="93" t="s">
        <v>78</v>
      </c>
      <c r="AV241" s="93" t="s">
        <v>78</v>
      </c>
      <c r="AW241" s="33">
        <f t="shared" si="46"/>
        <v>58.82352941176471</v>
      </c>
      <c r="AX241" s="94" t="s">
        <v>78</v>
      </c>
    </row>
    <row r="242" spans="1:50" x14ac:dyDescent="0.2">
      <c r="A242" s="74" t="s">
        <v>1156</v>
      </c>
      <c r="B242" s="75" t="s">
        <v>1157</v>
      </c>
      <c r="C242" s="76" t="s">
        <v>1158</v>
      </c>
      <c r="D242" s="74" t="s">
        <v>1159</v>
      </c>
      <c r="E242" s="74" t="s">
        <v>430</v>
      </c>
      <c r="F242" s="21" t="s">
        <v>1464</v>
      </c>
      <c r="G242" s="74" t="s">
        <v>431</v>
      </c>
      <c r="H242" s="74" t="s">
        <v>432</v>
      </c>
      <c r="I242" s="74" t="s">
        <v>433</v>
      </c>
      <c r="J242" s="21" t="str">
        <f>VLOOKUP(E242, 'RHA A to F by CCA'!A:B, 2,0)</f>
        <v>Area D</v>
      </c>
      <c r="K242" s="74" t="s">
        <v>1049</v>
      </c>
      <c r="L242" s="74" t="s">
        <v>434</v>
      </c>
      <c r="M242" s="74">
        <f t="shared" si="36"/>
        <v>63</v>
      </c>
      <c r="N242" s="74">
        <f t="shared" si="36"/>
        <v>34</v>
      </c>
      <c r="O242" s="33">
        <f t="shared" si="37"/>
        <v>53.968253968253968</v>
      </c>
      <c r="P242" s="74">
        <v>7</v>
      </c>
      <c r="Q242" s="74">
        <v>7</v>
      </c>
      <c r="R242" s="33">
        <f t="shared" si="38"/>
        <v>100</v>
      </c>
      <c r="S242" s="74">
        <v>0</v>
      </c>
      <c r="T242" s="74">
        <v>0</v>
      </c>
      <c r="U242" s="33" t="e">
        <f t="shared" si="39"/>
        <v>#DIV/0!</v>
      </c>
      <c r="V242" s="74">
        <v>30</v>
      </c>
      <c r="W242" s="74">
        <v>14</v>
      </c>
      <c r="X242" s="33">
        <f t="shared" si="40"/>
        <v>46.666666666666664</v>
      </c>
      <c r="Y242" s="74">
        <v>8</v>
      </c>
      <c r="Z242" s="74">
        <v>6</v>
      </c>
      <c r="AA242" s="33">
        <f t="shared" si="41"/>
        <v>75</v>
      </c>
      <c r="AB242" s="74">
        <v>18</v>
      </c>
      <c r="AC242" s="74">
        <v>7</v>
      </c>
      <c r="AD242" s="33">
        <f t="shared" si="42"/>
        <v>38.888888888888893</v>
      </c>
      <c r="AE242" s="74">
        <v>0</v>
      </c>
      <c r="AF242" s="74">
        <v>0</v>
      </c>
      <c r="AG242" s="33" t="e">
        <f t="shared" si="43"/>
        <v>#DIV/0!</v>
      </c>
      <c r="AH242" s="74">
        <v>0</v>
      </c>
      <c r="AI242" s="74" t="s">
        <v>135</v>
      </c>
      <c r="AJ242" s="74" t="s">
        <v>1061</v>
      </c>
      <c r="AK242" s="74" t="s">
        <v>127</v>
      </c>
      <c r="AL242" s="74">
        <v>54</v>
      </c>
      <c r="AM242" s="77">
        <v>44543.114050925928</v>
      </c>
      <c r="AN242" s="77" t="s">
        <v>171</v>
      </c>
      <c r="AO242" s="74">
        <v>171</v>
      </c>
      <c r="AP242" s="21" t="s">
        <v>1478</v>
      </c>
      <c r="AQ242" s="92" t="str">
        <f t="shared" si="44"/>
        <v>Youghal and District Nursing Home, Gortroe</v>
      </c>
      <c r="AR242" s="93" t="str">
        <f t="shared" si="45"/>
        <v>Cork</v>
      </c>
      <c r="AS242" s="93" t="s">
        <v>78</v>
      </c>
      <c r="AT242" s="93" t="s">
        <v>78</v>
      </c>
      <c r="AU242" s="93" t="s">
        <v>78</v>
      </c>
      <c r="AV242" s="93" t="s">
        <v>78</v>
      </c>
      <c r="AW242" s="33">
        <f t="shared" si="46"/>
        <v>53.968253968253968</v>
      </c>
      <c r="AX242" s="94" t="s">
        <v>78</v>
      </c>
    </row>
    <row r="243" spans="1:50" x14ac:dyDescent="0.2">
      <c r="A243" s="74" t="s">
        <v>1160</v>
      </c>
      <c r="B243" s="75" t="s">
        <v>1161</v>
      </c>
      <c r="C243" s="76" t="s">
        <v>1129</v>
      </c>
      <c r="D243" s="74" t="s">
        <v>1162</v>
      </c>
      <c r="E243" s="74" t="s">
        <v>455</v>
      </c>
      <c r="F243" s="21" t="s">
        <v>1465</v>
      </c>
      <c r="G243" s="74" t="s">
        <v>431</v>
      </c>
      <c r="H243" s="74" t="s">
        <v>432</v>
      </c>
      <c r="I243" s="74" t="s">
        <v>433</v>
      </c>
      <c r="J243" s="21" t="str">
        <f>VLOOKUP(E243, 'RHA A to F by CCA'!A:B, 2,0)</f>
        <v>Area D</v>
      </c>
      <c r="K243" s="74" t="s">
        <v>1049</v>
      </c>
      <c r="L243" s="74" t="s">
        <v>434</v>
      </c>
      <c r="M243" s="74">
        <f t="shared" si="36"/>
        <v>197</v>
      </c>
      <c r="N243" s="74">
        <f t="shared" si="36"/>
        <v>74</v>
      </c>
      <c r="O243" s="33">
        <f t="shared" si="37"/>
        <v>37.56345177664975</v>
      </c>
      <c r="P243" s="74">
        <v>11</v>
      </c>
      <c r="Q243" s="74">
        <v>10</v>
      </c>
      <c r="R243" s="33">
        <f t="shared" si="38"/>
        <v>90.909090909090907</v>
      </c>
      <c r="S243" s="74">
        <v>3</v>
      </c>
      <c r="T243" s="74">
        <v>3</v>
      </c>
      <c r="U243" s="33">
        <f t="shared" si="39"/>
        <v>100</v>
      </c>
      <c r="V243" s="74">
        <v>2</v>
      </c>
      <c r="W243" s="74">
        <v>2</v>
      </c>
      <c r="X243" s="33">
        <f t="shared" si="40"/>
        <v>100</v>
      </c>
      <c r="Y243" s="74">
        <v>43</v>
      </c>
      <c r="Z243" s="74">
        <v>18</v>
      </c>
      <c r="AA243" s="33">
        <f t="shared" si="41"/>
        <v>41.860465116279073</v>
      </c>
      <c r="AB243" s="74">
        <v>52</v>
      </c>
      <c r="AC243" s="74">
        <v>17</v>
      </c>
      <c r="AD243" s="33">
        <f t="shared" si="42"/>
        <v>32.692307692307693</v>
      </c>
      <c r="AE243" s="74">
        <v>86</v>
      </c>
      <c r="AF243" s="74">
        <v>24</v>
      </c>
      <c r="AG243" s="33">
        <f t="shared" si="43"/>
        <v>27.906976744186046</v>
      </c>
      <c r="AH243" s="74">
        <v>4</v>
      </c>
      <c r="AI243" s="74" t="s">
        <v>125</v>
      </c>
      <c r="AJ243" s="74" t="s">
        <v>1050</v>
      </c>
      <c r="AK243" s="74" t="s">
        <v>127</v>
      </c>
      <c r="AL243" s="74">
        <v>128</v>
      </c>
      <c r="AM243" s="77">
        <v>44573.498333333337</v>
      </c>
      <c r="AN243" s="77" t="s">
        <v>1163</v>
      </c>
      <c r="AO243" s="74">
        <v>295</v>
      </c>
      <c r="AP243" s="21" t="s">
        <v>1478</v>
      </c>
      <c r="AQ243" s="92" t="str">
        <f t="shared" si="44"/>
        <v>St Luke's Home, Castle Road</v>
      </c>
      <c r="AR243" s="93" t="str">
        <f t="shared" si="45"/>
        <v>Cork</v>
      </c>
      <c r="AS243" s="93" t="s">
        <v>1375</v>
      </c>
      <c r="AT243" s="93">
        <v>120</v>
      </c>
      <c r="AU243" s="93">
        <v>64</v>
      </c>
      <c r="AV243" s="94">
        <v>53.333333333333336</v>
      </c>
      <c r="AW243" s="33">
        <f t="shared" si="46"/>
        <v>37.56345177664975</v>
      </c>
      <c r="AX243" s="94">
        <f t="shared" si="47"/>
        <v>-15.769881556683586</v>
      </c>
    </row>
    <row r="244" spans="1:50" x14ac:dyDescent="0.2">
      <c r="A244" s="74" t="s">
        <v>1164</v>
      </c>
      <c r="B244" s="75" t="s">
        <v>1165</v>
      </c>
      <c r="C244" s="76" t="s">
        <v>1166</v>
      </c>
      <c r="D244" s="74" t="s">
        <v>1167</v>
      </c>
      <c r="E244" s="74" t="s">
        <v>441</v>
      </c>
      <c r="F244" s="21" t="s">
        <v>442</v>
      </c>
      <c r="G244" s="74" t="s">
        <v>442</v>
      </c>
      <c r="H244" s="74" t="s">
        <v>432</v>
      </c>
      <c r="I244" s="74" t="s">
        <v>433</v>
      </c>
      <c r="J244" s="21" t="str">
        <f>VLOOKUP(E244, 'RHA A to F by CCA'!A:B, 2,0)</f>
        <v>Area D</v>
      </c>
      <c r="K244" s="74" t="s">
        <v>1049</v>
      </c>
      <c r="L244" s="74" t="s">
        <v>434</v>
      </c>
      <c r="M244" s="74">
        <f t="shared" si="36"/>
        <v>204</v>
      </c>
      <c r="N244" s="74">
        <f t="shared" si="36"/>
        <v>46</v>
      </c>
      <c r="O244" s="33">
        <f t="shared" si="37"/>
        <v>22.549019607843139</v>
      </c>
      <c r="P244" s="74">
        <v>7</v>
      </c>
      <c r="Q244" s="74">
        <v>4</v>
      </c>
      <c r="R244" s="33">
        <f t="shared" si="38"/>
        <v>57.142857142857139</v>
      </c>
      <c r="S244" s="74">
        <v>0</v>
      </c>
      <c r="T244" s="74">
        <v>0</v>
      </c>
      <c r="U244" s="33" t="e">
        <f t="shared" si="39"/>
        <v>#DIV/0!</v>
      </c>
      <c r="V244" s="74">
        <v>26</v>
      </c>
      <c r="W244" s="74">
        <v>4</v>
      </c>
      <c r="X244" s="33">
        <f t="shared" si="40"/>
        <v>15.384615384615385</v>
      </c>
      <c r="Y244" s="74">
        <v>40</v>
      </c>
      <c r="Z244" s="74">
        <v>11</v>
      </c>
      <c r="AA244" s="33">
        <f t="shared" si="41"/>
        <v>27.500000000000004</v>
      </c>
      <c r="AB244" s="74">
        <v>29</v>
      </c>
      <c r="AC244" s="74">
        <v>12</v>
      </c>
      <c r="AD244" s="33">
        <f t="shared" si="42"/>
        <v>41.379310344827587</v>
      </c>
      <c r="AE244" s="74">
        <v>102</v>
      </c>
      <c r="AF244" s="74">
        <v>15</v>
      </c>
      <c r="AG244" s="33">
        <f t="shared" si="43"/>
        <v>14.705882352941178</v>
      </c>
      <c r="AH244" s="74">
        <v>1</v>
      </c>
      <c r="AI244" s="74" t="s">
        <v>135</v>
      </c>
      <c r="AJ244" s="74" t="s">
        <v>1117</v>
      </c>
      <c r="AK244" s="74" t="s">
        <v>162</v>
      </c>
      <c r="AL244" s="74">
        <v>59</v>
      </c>
      <c r="AM244" s="77">
        <v>44626.245833333334</v>
      </c>
      <c r="AN244" s="77">
        <v>44626</v>
      </c>
      <c r="AO244" s="74">
        <v>439</v>
      </c>
      <c r="AP244" s="21" t="s">
        <v>1478</v>
      </c>
      <c r="AQ244" s="92" t="str">
        <f t="shared" si="44"/>
        <v>St. Mary of the Angels, St. John of God Kerry Services - Beaufort Campus Units Area 1, St John of God Kerry Services</v>
      </c>
      <c r="AR244" s="93" t="str">
        <f t="shared" si="45"/>
        <v>Kerry</v>
      </c>
      <c r="AS244" s="93" t="s">
        <v>78</v>
      </c>
      <c r="AT244" s="93" t="s">
        <v>78</v>
      </c>
      <c r="AU244" s="93" t="s">
        <v>78</v>
      </c>
      <c r="AV244" s="93" t="s">
        <v>78</v>
      </c>
      <c r="AW244" s="33">
        <f t="shared" si="46"/>
        <v>22.549019607843139</v>
      </c>
      <c r="AX244" s="94" t="s">
        <v>78</v>
      </c>
    </row>
    <row r="245" spans="1:50" x14ac:dyDescent="0.2">
      <c r="A245" s="74" t="s">
        <v>1168</v>
      </c>
      <c r="B245" s="75" t="s">
        <v>1169</v>
      </c>
      <c r="C245" s="76" t="s">
        <v>1170</v>
      </c>
      <c r="D245" s="74" t="s">
        <v>1171</v>
      </c>
      <c r="E245" s="74" t="s">
        <v>511</v>
      </c>
      <c r="F245" s="21" t="s">
        <v>1155</v>
      </c>
      <c r="G245" s="74" t="s">
        <v>431</v>
      </c>
      <c r="H245" s="74" t="s">
        <v>432</v>
      </c>
      <c r="I245" s="74" t="s">
        <v>433</v>
      </c>
      <c r="J245" s="21" t="str">
        <f>VLOOKUP(E245, 'RHA A to F by CCA'!A:B, 2,0)</f>
        <v>Area D</v>
      </c>
      <c r="K245" s="74" t="s">
        <v>1049</v>
      </c>
      <c r="L245" s="74" t="s">
        <v>434</v>
      </c>
      <c r="M245" s="74">
        <f t="shared" si="36"/>
        <v>58</v>
      </c>
      <c r="N245" s="74">
        <f t="shared" si="36"/>
        <v>12</v>
      </c>
      <c r="O245" s="33">
        <f t="shared" si="37"/>
        <v>20.689655172413794</v>
      </c>
      <c r="P245" s="74">
        <v>5</v>
      </c>
      <c r="Q245" s="74">
        <v>3</v>
      </c>
      <c r="R245" s="33">
        <f t="shared" si="38"/>
        <v>60</v>
      </c>
      <c r="S245" s="74">
        <v>0</v>
      </c>
      <c r="T245" s="74">
        <v>0</v>
      </c>
      <c r="U245" s="33" t="e">
        <f t="shared" si="39"/>
        <v>#DIV/0!</v>
      </c>
      <c r="V245" s="74">
        <v>30</v>
      </c>
      <c r="W245" s="74">
        <v>4</v>
      </c>
      <c r="X245" s="33">
        <f t="shared" si="40"/>
        <v>13.333333333333334</v>
      </c>
      <c r="Y245" s="74">
        <v>11</v>
      </c>
      <c r="Z245" s="74">
        <v>3</v>
      </c>
      <c r="AA245" s="33">
        <f t="shared" si="41"/>
        <v>27.27272727272727</v>
      </c>
      <c r="AB245" s="74">
        <v>12</v>
      </c>
      <c r="AC245" s="74">
        <v>2</v>
      </c>
      <c r="AD245" s="33">
        <f t="shared" si="42"/>
        <v>16.666666666666664</v>
      </c>
      <c r="AE245" s="74">
        <v>0</v>
      </c>
      <c r="AF245" s="74">
        <v>0</v>
      </c>
      <c r="AG245" s="33" t="e">
        <f t="shared" si="43"/>
        <v>#DIV/0!</v>
      </c>
      <c r="AH245" s="74">
        <v>0</v>
      </c>
      <c r="AI245" s="74" t="s">
        <v>135</v>
      </c>
      <c r="AJ245" s="74" t="s">
        <v>1061</v>
      </c>
      <c r="AK245" s="74" t="s">
        <v>127</v>
      </c>
      <c r="AL245" s="74">
        <v>42</v>
      </c>
      <c r="AM245" s="77">
        <v>44616.35738425926</v>
      </c>
      <c r="AN245" s="77" t="s">
        <v>231</v>
      </c>
      <c r="AO245" s="74">
        <v>337</v>
      </c>
      <c r="AP245" s="21" t="s">
        <v>1478</v>
      </c>
      <c r="AQ245" s="92" t="str">
        <f t="shared" si="44"/>
        <v>Glendonagh Residential Home, Ballydonagh More</v>
      </c>
      <c r="AR245" s="93" t="str">
        <f t="shared" si="45"/>
        <v>Cork</v>
      </c>
      <c r="AS245" s="93" t="s">
        <v>78</v>
      </c>
      <c r="AT245" s="93" t="s">
        <v>78</v>
      </c>
      <c r="AU245" s="93" t="s">
        <v>78</v>
      </c>
      <c r="AV245" s="93" t="s">
        <v>78</v>
      </c>
      <c r="AW245" s="33">
        <f t="shared" si="46"/>
        <v>20.689655172413794</v>
      </c>
      <c r="AX245" s="94" t="s">
        <v>78</v>
      </c>
    </row>
    <row r="246" spans="1:50" x14ac:dyDescent="0.2">
      <c r="A246" s="74" t="s">
        <v>1172</v>
      </c>
      <c r="B246" s="75" t="s">
        <v>1173</v>
      </c>
      <c r="C246" s="76" t="s">
        <v>1174</v>
      </c>
      <c r="D246" s="74" t="s">
        <v>1175</v>
      </c>
      <c r="E246" s="74" t="s">
        <v>624</v>
      </c>
      <c r="F246" s="21" t="s">
        <v>625</v>
      </c>
      <c r="G246" s="74" t="s">
        <v>625</v>
      </c>
      <c r="H246" s="74" t="s">
        <v>612</v>
      </c>
      <c r="I246" s="74" t="s">
        <v>613</v>
      </c>
      <c r="J246" s="21" t="str">
        <f>VLOOKUP(E246, 'RHA A to F by CCA'!A:B, 2,0)</f>
        <v>Area C</v>
      </c>
      <c r="K246" s="74" t="s">
        <v>1049</v>
      </c>
      <c r="L246" s="74" t="s">
        <v>614</v>
      </c>
      <c r="M246" s="74">
        <f t="shared" si="36"/>
        <v>122</v>
      </c>
      <c r="N246" s="74">
        <f t="shared" si="36"/>
        <v>122</v>
      </c>
      <c r="O246" s="33">
        <f t="shared" si="37"/>
        <v>100</v>
      </c>
      <c r="P246" s="74">
        <v>3</v>
      </c>
      <c r="Q246" s="74">
        <v>3</v>
      </c>
      <c r="R246" s="33">
        <f t="shared" si="38"/>
        <v>100</v>
      </c>
      <c r="S246" s="74">
        <v>0</v>
      </c>
      <c r="T246" s="74">
        <v>0</v>
      </c>
      <c r="U246" s="33" t="e">
        <f t="shared" si="39"/>
        <v>#DIV/0!</v>
      </c>
      <c r="V246" s="74">
        <v>25</v>
      </c>
      <c r="W246" s="74">
        <v>25</v>
      </c>
      <c r="X246" s="33">
        <f t="shared" si="40"/>
        <v>100</v>
      </c>
      <c r="Y246" s="74">
        <v>15</v>
      </c>
      <c r="Z246" s="74">
        <v>15</v>
      </c>
      <c r="AA246" s="33">
        <f t="shared" si="41"/>
        <v>100</v>
      </c>
      <c r="AB246" s="74">
        <v>30</v>
      </c>
      <c r="AC246" s="74">
        <v>30</v>
      </c>
      <c r="AD246" s="33">
        <f t="shared" si="42"/>
        <v>100</v>
      </c>
      <c r="AE246" s="74">
        <v>49</v>
      </c>
      <c r="AF246" s="74">
        <v>49</v>
      </c>
      <c r="AG246" s="33">
        <f t="shared" si="43"/>
        <v>100</v>
      </c>
      <c r="AH246" s="74">
        <v>0</v>
      </c>
      <c r="AI246" s="74" t="s">
        <v>135</v>
      </c>
      <c r="AJ246" s="74" t="s">
        <v>1061</v>
      </c>
      <c r="AK246" s="74" t="s">
        <v>127</v>
      </c>
      <c r="AL246" s="74">
        <v>49</v>
      </c>
      <c r="AM246" s="77">
        <v>44626.084027777775</v>
      </c>
      <c r="AN246" s="77">
        <v>44626</v>
      </c>
      <c r="AO246" s="74">
        <v>437</v>
      </c>
      <c r="AP246" s="21" t="s">
        <v>1478</v>
      </c>
      <c r="AQ246" s="92" t="str">
        <f t="shared" si="44"/>
        <v>Knockeen Nursing Home, Knockeen</v>
      </c>
      <c r="AR246" s="93" t="str">
        <f t="shared" si="45"/>
        <v>Wexford</v>
      </c>
      <c r="AS246" s="93" t="s">
        <v>78</v>
      </c>
      <c r="AT246" s="93" t="s">
        <v>78</v>
      </c>
      <c r="AU246" s="93" t="s">
        <v>78</v>
      </c>
      <c r="AV246" s="93" t="s">
        <v>78</v>
      </c>
      <c r="AW246" s="33">
        <f t="shared" si="46"/>
        <v>100</v>
      </c>
      <c r="AX246" s="94" t="s">
        <v>78</v>
      </c>
    </row>
    <row r="247" spans="1:50" x14ac:dyDescent="0.2">
      <c r="A247" s="74" t="s">
        <v>1176</v>
      </c>
      <c r="B247" s="75" t="s">
        <v>1177</v>
      </c>
      <c r="C247" s="76" t="s">
        <v>1178</v>
      </c>
      <c r="D247" s="74" t="s">
        <v>1179</v>
      </c>
      <c r="E247" s="74" t="s">
        <v>610</v>
      </c>
      <c r="F247" s="21" t="s">
        <v>1466</v>
      </c>
      <c r="G247" s="74" t="s">
        <v>639</v>
      </c>
      <c r="H247" s="74" t="s">
        <v>612</v>
      </c>
      <c r="I247" s="74" t="s">
        <v>613</v>
      </c>
      <c r="J247" s="21" t="str">
        <f>VLOOKUP(E247, 'RHA A to F by CCA'!A:B, 2,0)</f>
        <v>Area C</v>
      </c>
      <c r="K247" s="74" t="s">
        <v>1049</v>
      </c>
      <c r="L247" s="74" t="s">
        <v>614</v>
      </c>
      <c r="M247" s="74">
        <f t="shared" si="36"/>
        <v>3</v>
      </c>
      <c r="N247" s="74">
        <f t="shared" si="36"/>
        <v>3</v>
      </c>
      <c r="O247" s="33">
        <f t="shared" si="37"/>
        <v>100</v>
      </c>
      <c r="P247" s="74">
        <v>1</v>
      </c>
      <c r="Q247" s="74">
        <v>1</v>
      </c>
      <c r="R247" s="33">
        <f t="shared" si="38"/>
        <v>100</v>
      </c>
      <c r="S247" s="74">
        <v>0</v>
      </c>
      <c r="T247" s="74">
        <v>0</v>
      </c>
      <c r="U247" s="33" t="e">
        <f t="shared" si="39"/>
        <v>#DIV/0!</v>
      </c>
      <c r="V247" s="74">
        <v>1</v>
      </c>
      <c r="W247" s="74">
        <v>1</v>
      </c>
      <c r="X247" s="33">
        <f t="shared" si="40"/>
        <v>100</v>
      </c>
      <c r="Y247" s="74">
        <v>1</v>
      </c>
      <c r="Z247" s="74">
        <v>1</v>
      </c>
      <c r="AA247" s="33">
        <f t="shared" si="41"/>
        <v>100</v>
      </c>
      <c r="AB247" s="74">
        <v>0</v>
      </c>
      <c r="AC247" s="74">
        <v>0</v>
      </c>
      <c r="AD247" s="33" t="e">
        <f t="shared" si="42"/>
        <v>#DIV/0!</v>
      </c>
      <c r="AE247" s="74">
        <v>0</v>
      </c>
      <c r="AF247" s="74">
        <v>0</v>
      </c>
      <c r="AG247" s="33" t="e">
        <f t="shared" si="43"/>
        <v>#DIV/0!</v>
      </c>
      <c r="AH247" s="74">
        <v>4</v>
      </c>
      <c r="AI247" s="74" t="s">
        <v>125</v>
      </c>
      <c r="AJ247" s="74" t="s">
        <v>1050</v>
      </c>
      <c r="AK247" s="74" t="s">
        <v>162</v>
      </c>
      <c r="AL247" s="74">
        <v>4</v>
      </c>
      <c r="AM247" s="77">
        <v>44540.200972222221</v>
      </c>
      <c r="AN247" s="77" t="s">
        <v>141</v>
      </c>
      <c r="AO247" s="74">
        <v>140</v>
      </c>
      <c r="AP247" s="21" t="s">
        <v>1478</v>
      </c>
      <c r="AQ247" s="92" t="str">
        <f t="shared" si="44"/>
        <v>L'Arche Ireland - Kilkenny Lion De, Crossogue</v>
      </c>
      <c r="AR247" s="93" t="str">
        <f t="shared" si="45"/>
        <v>Kilkenny</v>
      </c>
      <c r="AS247" s="93" t="s">
        <v>78</v>
      </c>
      <c r="AT247" s="93" t="s">
        <v>78</v>
      </c>
      <c r="AU247" s="93" t="s">
        <v>78</v>
      </c>
      <c r="AV247" s="93" t="s">
        <v>78</v>
      </c>
      <c r="AW247" s="33">
        <f t="shared" si="46"/>
        <v>100</v>
      </c>
      <c r="AX247" s="94" t="s">
        <v>78</v>
      </c>
    </row>
    <row r="248" spans="1:50" x14ac:dyDescent="0.2">
      <c r="A248" s="74" t="s">
        <v>1180</v>
      </c>
      <c r="B248" s="75" t="s">
        <v>1181</v>
      </c>
      <c r="C248" s="76" t="s">
        <v>1182</v>
      </c>
      <c r="D248" s="74" t="s">
        <v>1183</v>
      </c>
      <c r="E248" s="74" t="s">
        <v>610</v>
      </c>
      <c r="F248" s="21" t="s">
        <v>1466</v>
      </c>
      <c r="G248" s="74" t="s">
        <v>639</v>
      </c>
      <c r="H248" s="74" t="s">
        <v>612</v>
      </c>
      <c r="I248" s="74" t="s">
        <v>613</v>
      </c>
      <c r="J248" s="21" t="str">
        <f>VLOOKUP(E248, 'RHA A to F by CCA'!A:B, 2,0)</f>
        <v>Area C</v>
      </c>
      <c r="K248" s="74" t="s">
        <v>1049</v>
      </c>
      <c r="L248" s="74" t="s">
        <v>614</v>
      </c>
      <c r="M248" s="74">
        <f t="shared" si="36"/>
        <v>67</v>
      </c>
      <c r="N248" s="74">
        <f t="shared" si="36"/>
        <v>65</v>
      </c>
      <c r="O248" s="33">
        <f t="shared" si="37"/>
        <v>97.014925373134332</v>
      </c>
      <c r="P248" s="74">
        <v>3</v>
      </c>
      <c r="Q248" s="74">
        <v>3</v>
      </c>
      <c r="R248" s="33">
        <f t="shared" si="38"/>
        <v>100</v>
      </c>
      <c r="S248" s="74">
        <v>0</v>
      </c>
      <c r="T248" s="74">
        <v>0</v>
      </c>
      <c r="U248" s="33" t="e">
        <f t="shared" si="39"/>
        <v>#DIV/0!</v>
      </c>
      <c r="V248" s="74">
        <v>39</v>
      </c>
      <c r="W248" s="74">
        <v>38</v>
      </c>
      <c r="X248" s="33">
        <f t="shared" si="40"/>
        <v>97.435897435897431</v>
      </c>
      <c r="Y248" s="74">
        <v>12</v>
      </c>
      <c r="Z248" s="74">
        <v>12</v>
      </c>
      <c r="AA248" s="33">
        <f t="shared" si="41"/>
        <v>100</v>
      </c>
      <c r="AB248" s="74">
        <v>13</v>
      </c>
      <c r="AC248" s="74">
        <v>12</v>
      </c>
      <c r="AD248" s="33">
        <f t="shared" si="42"/>
        <v>92.307692307692307</v>
      </c>
      <c r="AE248" s="74">
        <v>0</v>
      </c>
      <c r="AF248" s="74">
        <v>0</v>
      </c>
      <c r="AG248" s="33" t="e">
        <f t="shared" si="43"/>
        <v>#DIV/0!</v>
      </c>
      <c r="AH248" s="74">
        <v>6</v>
      </c>
      <c r="AI248" s="74" t="s">
        <v>135</v>
      </c>
      <c r="AJ248" s="74" t="s">
        <v>1050</v>
      </c>
      <c r="AK248" s="74" t="s">
        <v>127</v>
      </c>
      <c r="AL248" s="74">
        <v>51</v>
      </c>
      <c r="AM248" s="77">
        <v>44617.200983796298</v>
      </c>
      <c r="AN248" s="77">
        <v>44617</v>
      </c>
      <c r="AO248" s="74">
        <v>346</v>
      </c>
      <c r="AP248" s="21" t="s">
        <v>1478</v>
      </c>
      <c r="AQ248" s="92" t="str">
        <f t="shared" si="44"/>
        <v>Gowran Abbey Nursing Home, Abbeygrove</v>
      </c>
      <c r="AR248" s="93" t="str">
        <f t="shared" si="45"/>
        <v>Kilkenny</v>
      </c>
      <c r="AS248" s="93" t="s">
        <v>1376</v>
      </c>
      <c r="AT248" s="93">
        <v>82</v>
      </c>
      <c r="AU248" s="93">
        <v>76</v>
      </c>
      <c r="AV248" s="94">
        <v>92.682926829268297</v>
      </c>
      <c r="AW248" s="33">
        <f t="shared" si="46"/>
        <v>97.014925373134332</v>
      </c>
      <c r="AX248" s="94">
        <f t="shared" si="47"/>
        <v>4.3319985438660353</v>
      </c>
    </row>
    <row r="249" spans="1:50" x14ac:dyDescent="0.2">
      <c r="A249" s="74" t="s">
        <v>1184</v>
      </c>
      <c r="B249" s="75" t="s">
        <v>1185</v>
      </c>
      <c r="C249" s="76" t="s">
        <v>1186</v>
      </c>
      <c r="D249" s="74" t="s">
        <v>1187</v>
      </c>
      <c r="E249" s="74" t="s">
        <v>610</v>
      </c>
      <c r="F249" s="21" t="s">
        <v>1466</v>
      </c>
      <c r="G249" s="74" t="s">
        <v>611</v>
      </c>
      <c r="H249" s="74" t="s">
        <v>612</v>
      </c>
      <c r="I249" s="74" t="s">
        <v>613</v>
      </c>
      <c r="J249" s="21" t="str">
        <f>VLOOKUP(E249, 'RHA A to F by CCA'!A:B, 2,0)</f>
        <v>Area C</v>
      </c>
      <c r="K249" s="74" t="s">
        <v>1049</v>
      </c>
      <c r="L249" s="74" t="s">
        <v>614</v>
      </c>
      <c r="M249" s="74">
        <f t="shared" si="36"/>
        <v>25</v>
      </c>
      <c r="N249" s="74">
        <f t="shared" si="36"/>
        <v>22</v>
      </c>
      <c r="O249" s="33">
        <f t="shared" si="37"/>
        <v>88</v>
      </c>
      <c r="P249" s="74">
        <v>4</v>
      </c>
      <c r="Q249" s="74">
        <v>3</v>
      </c>
      <c r="R249" s="33">
        <f t="shared" si="38"/>
        <v>75</v>
      </c>
      <c r="S249" s="74">
        <v>0</v>
      </c>
      <c r="T249" s="74">
        <v>0</v>
      </c>
      <c r="U249" s="33" t="e">
        <f t="shared" si="39"/>
        <v>#DIV/0!</v>
      </c>
      <c r="V249" s="74">
        <v>0</v>
      </c>
      <c r="W249" s="74">
        <v>0</v>
      </c>
      <c r="X249" s="33" t="e">
        <f t="shared" si="40"/>
        <v>#DIV/0!</v>
      </c>
      <c r="Y249" s="74">
        <v>1</v>
      </c>
      <c r="Z249" s="74">
        <v>1</v>
      </c>
      <c r="AA249" s="33">
        <f t="shared" si="41"/>
        <v>100</v>
      </c>
      <c r="AB249" s="74">
        <v>9</v>
      </c>
      <c r="AC249" s="74">
        <v>7</v>
      </c>
      <c r="AD249" s="33">
        <f t="shared" si="42"/>
        <v>77.777777777777786</v>
      </c>
      <c r="AE249" s="74">
        <v>11</v>
      </c>
      <c r="AF249" s="74">
        <v>11</v>
      </c>
      <c r="AG249" s="33">
        <f t="shared" si="43"/>
        <v>100</v>
      </c>
      <c r="AH249" s="74">
        <v>0</v>
      </c>
      <c r="AI249" s="74" t="s">
        <v>135</v>
      </c>
      <c r="AJ249" s="74" t="s">
        <v>1050</v>
      </c>
      <c r="AK249" s="74" t="s">
        <v>127</v>
      </c>
      <c r="AL249" s="74">
        <v>18</v>
      </c>
      <c r="AM249" s="77">
        <v>44627.38958333333</v>
      </c>
      <c r="AN249" s="77">
        <v>44627</v>
      </c>
      <c r="AO249" s="74">
        <v>447</v>
      </c>
      <c r="AP249" s="21" t="s">
        <v>1478</v>
      </c>
      <c r="AQ249" s="92" t="str">
        <f t="shared" si="44"/>
        <v>St Lazerian's House, Royal Oak Rd, Moneybeg, Bagenalstown,</v>
      </c>
      <c r="AR249" s="93" t="str">
        <f t="shared" si="45"/>
        <v>Carlow</v>
      </c>
      <c r="AS249" s="93" t="s">
        <v>1376</v>
      </c>
      <c r="AT249" s="93">
        <v>27</v>
      </c>
      <c r="AU249" s="93">
        <v>26</v>
      </c>
      <c r="AV249" s="94">
        <v>96.296296296296291</v>
      </c>
      <c r="AW249" s="33">
        <f t="shared" si="46"/>
        <v>88</v>
      </c>
      <c r="AX249" s="94">
        <f t="shared" si="47"/>
        <v>-8.2962962962962905</v>
      </c>
    </row>
    <row r="250" spans="1:50" x14ac:dyDescent="0.2">
      <c r="A250" s="74" t="s">
        <v>1188</v>
      </c>
      <c r="B250" s="75" t="s">
        <v>1189</v>
      </c>
      <c r="C250" s="76" t="s">
        <v>1190</v>
      </c>
      <c r="D250" s="74" t="s">
        <v>1191</v>
      </c>
      <c r="E250" s="74" t="s">
        <v>701</v>
      </c>
      <c r="F250" s="21" t="s">
        <v>702</v>
      </c>
      <c r="G250" s="74" t="s">
        <v>702</v>
      </c>
      <c r="H250" s="74" t="s">
        <v>612</v>
      </c>
      <c r="I250" s="74" t="s">
        <v>613</v>
      </c>
      <c r="J250" s="21" t="str">
        <f>VLOOKUP(E250, 'RHA A to F by CCA'!A:B, 2,0)</f>
        <v>Area C</v>
      </c>
      <c r="K250" s="74" t="s">
        <v>1049</v>
      </c>
      <c r="L250" s="74" t="s">
        <v>614</v>
      </c>
      <c r="M250" s="74">
        <f t="shared" si="36"/>
        <v>70</v>
      </c>
      <c r="N250" s="74">
        <f t="shared" si="36"/>
        <v>59</v>
      </c>
      <c r="O250" s="33">
        <f t="shared" si="37"/>
        <v>84.285714285714292</v>
      </c>
      <c r="P250" s="74">
        <v>2</v>
      </c>
      <c r="Q250" s="74">
        <v>2</v>
      </c>
      <c r="R250" s="33">
        <f t="shared" si="38"/>
        <v>100</v>
      </c>
      <c r="S250" s="74">
        <v>0</v>
      </c>
      <c r="T250" s="74">
        <v>0</v>
      </c>
      <c r="U250" s="33" t="e">
        <f t="shared" si="39"/>
        <v>#DIV/0!</v>
      </c>
      <c r="V250" s="74">
        <v>1</v>
      </c>
      <c r="W250" s="74">
        <v>1</v>
      </c>
      <c r="X250" s="33">
        <f t="shared" si="40"/>
        <v>100</v>
      </c>
      <c r="Y250" s="74">
        <v>17</v>
      </c>
      <c r="Z250" s="74">
        <v>16</v>
      </c>
      <c r="AA250" s="33">
        <f t="shared" si="41"/>
        <v>94.117647058823522</v>
      </c>
      <c r="AB250" s="74">
        <v>50</v>
      </c>
      <c r="AC250" s="74">
        <v>40</v>
      </c>
      <c r="AD250" s="33">
        <f t="shared" si="42"/>
        <v>80</v>
      </c>
      <c r="AE250" s="74">
        <v>0</v>
      </c>
      <c r="AF250" s="74">
        <v>0</v>
      </c>
      <c r="AG250" s="33" t="e">
        <f t="shared" si="43"/>
        <v>#DIV/0!</v>
      </c>
      <c r="AH250" s="74">
        <v>0</v>
      </c>
      <c r="AI250" s="74" t="s">
        <v>125</v>
      </c>
      <c r="AJ250" s="74" t="s">
        <v>1061</v>
      </c>
      <c r="AK250" s="74" t="s">
        <v>127</v>
      </c>
      <c r="AL250" s="74">
        <v>79</v>
      </c>
      <c r="AM250" s="77">
        <v>44522.036585648151</v>
      </c>
      <c r="AN250" s="77" t="s">
        <v>560</v>
      </c>
      <c r="AO250" s="74">
        <v>16</v>
      </c>
      <c r="AP250" s="21" t="s">
        <v>1478</v>
      </c>
      <c r="AQ250" s="92" t="str">
        <f t="shared" si="44"/>
        <v>Killure Bridge Nursing Home, Killure Bridge</v>
      </c>
      <c r="AR250" s="93" t="str">
        <f t="shared" si="45"/>
        <v>Waterford</v>
      </c>
      <c r="AS250" s="93" t="s">
        <v>1376</v>
      </c>
      <c r="AT250" s="93">
        <v>142</v>
      </c>
      <c r="AU250" s="93">
        <v>115</v>
      </c>
      <c r="AV250" s="94">
        <v>80.985915492957744</v>
      </c>
      <c r="AW250" s="33">
        <f t="shared" si="46"/>
        <v>84.285714285714292</v>
      </c>
      <c r="AX250" s="94">
        <f t="shared" si="47"/>
        <v>3.2997987927565475</v>
      </c>
    </row>
    <row r="251" spans="1:50" x14ac:dyDescent="0.2">
      <c r="A251" s="74" t="s">
        <v>1192</v>
      </c>
      <c r="B251" s="75" t="s">
        <v>1193</v>
      </c>
      <c r="C251" s="76" t="s">
        <v>1194</v>
      </c>
      <c r="D251" s="74" t="s">
        <v>1195</v>
      </c>
      <c r="E251" s="74" t="s">
        <v>624</v>
      </c>
      <c r="F251" s="21" t="s">
        <v>625</v>
      </c>
      <c r="G251" s="74" t="s">
        <v>625</v>
      </c>
      <c r="H251" s="74" t="s">
        <v>612</v>
      </c>
      <c r="I251" s="74" t="s">
        <v>613</v>
      </c>
      <c r="J251" s="21" t="str">
        <f>VLOOKUP(E251, 'RHA A to F by CCA'!A:B, 2,0)</f>
        <v>Area C</v>
      </c>
      <c r="K251" s="74" t="s">
        <v>1049</v>
      </c>
      <c r="L251" s="74" t="s">
        <v>614</v>
      </c>
      <c r="M251" s="74">
        <f t="shared" si="36"/>
        <v>12</v>
      </c>
      <c r="N251" s="74">
        <f t="shared" si="36"/>
        <v>9</v>
      </c>
      <c r="O251" s="33">
        <f t="shared" si="37"/>
        <v>75</v>
      </c>
      <c r="P251" s="74">
        <v>4</v>
      </c>
      <c r="Q251" s="74">
        <v>4</v>
      </c>
      <c r="R251" s="33">
        <f t="shared" si="38"/>
        <v>100</v>
      </c>
      <c r="S251" s="74">
        <v>0</v>
      </c>
      <c r="T251" s="74">
        <v>0</v>
      </c>
      <c r="U251" s="33" t="e">
        <f t="shared" si="39"/>
        <v>#DIV/0!</v>
      </c>
      <c r="V251" s="74">
        <v>7</v>
      </c>
      <c r="W251" s="74">
        <v>5</v>
      </c>
      <c r="X251" s="33">
        <f t="shared" si="40"/>
        <v>71.428571428571431</v>
      </c>
      <c r="Y251" s="74">
        <v>1</v>
      </c>
      <c r="Z251" s="74">
        <v>0</v>
      </c>
      <c r="AA251" s="33">
        <f t="shared" si="41"/>
        <v>0</v>
      </c>
      <c r="AB251" s="74">
        <v>0</v>
      </c>
      <c r="AC251" s="74">
        <v>0</v>
      </c>
      <c r="AD251" s="33" t="e">
        <f t="shared" si="42"/>
        <v>#DIV/0!</v>
      </c>
      <c r="AE251" s="74">
        <v>0</v>
      </c>
      <c r="AF251" s="74">
        <v>0</v>
      </c>
      <c r="AG251" s="33" t="e">
        <f t="shared" si="43"/>
        <v>#DIV/0!</v>
      </c>
      <c r="AH251" s="74">
        <v>33</v>
      </c>
      <c r="AI251" s="74" t="s">
        <v>135</v>
      </c>
      <c r="AJ251" s="74" t="s">
        <v>1117</v>
      </c>
      <c r="AK251" s="74" t="s">
        <v>162</v>
      </c>
      <c r="AL251" s="74">
        <v>11</v>
      </c>
      <c r="AM251" s="77">
        <v>44616.386840277781</v>
      </c>
      <c r="AN251" s="77" t="s">
        <v>151</v>
      </c>
      <c r="AO251" s="74">
        <v>340</v>
      </c>
      <c r="AP251" s="21" t="s">
        <v>1478</v>
      </c>
      <c r="AQ251" s="92" t="str">
        <f t="shared" si="44"/>
        <v>Cumas New Ross, Butlersland Industrial Estate</v>
      </c>
      <c r="AR251" s="93" t="str">
        <f t="shared" si="45"/>
        <v>Wexford</v>
      </c>
      <c r="AS251" s="93" t="s">
        <v>78</v>
      </c>
      <c r="AT251" s="93" t="s">
        <v>78</v>
      </c>
      <c r="AU251" s="93" t="s">
        <v>78</v>
      </c>
      <c r="AV251" s="93" t="s">
        <v>78</v>
      </c>
      <c r="AW251" s="33">
        <f t="shared" si="46"/>
        <v>75</v>
      </c>
      <c r="AX251" s="94" t="s">
        <v>78</v>
      </c>
    </row>
    <row r="252" spans="1:50" x14ac:dyDescent="0.2">
      <c r="A252" s="74" t="s">
        <v>1196</v>
      </c>
      <c r="B252" s="75" t="s">
        <v>1197</v>
      </c>
      <c r="C252" s="76" t="s">
        <v>1198</v>
      </c>
      <c r="D252" s="74" t="s">
        <v>1199</v>
      </c>
      <c r="E252" s="74" t="s">
        <v>624</v>
      </c>
      <c r="F252" s="21" t="s">
        <v>625</v>
      </c>
      <c r="G252" s="74" t="s">
        <v>625</v>
      </c>
      <c r="H252" s="74" t="s">
        <v>612</v>
      </c>
      <c r="I252" s="74" t="s">
        <v>613</v>
      </c>
      <c r="J252" s="21" t="str">
        <f>VLOOKUP(E252, 'RHA A to F by CCA'!A:B, 2,0)</f>
        <v>Area C</v>
      </c>
      <c r="K252" s="74" t="s">
        <v>1049</v>
      </c>
      <c r="L252" s="74" t="s">
        <v>614</v>
      </c>
      <c r="M252" s="74">
        <f t="shared" si="36"/>
        <v>7</v>
      </c>
      <c r="N252" s="74">
        <f t="shared" si="36"/>
        <v>5</v>
      </c>
      <c r="O252" s="33">
        <f t="shared" si="37"/>
        <v>71.428571428571431</v>
      </c>
      <c r="P252" s="74">
        <v>1</v>
      </c>
      <c r="Q252" s="74">
        <v>1</v>
      </c>
      <c r="R252" s="33">
        <f t="shared" si="38"/>
        <v>100</v>
      </c>
      <c r="S252" s="74">
        <v>0</v>
      </c>
      <c r="T252" s="74">
        <v>0</v>
      </c>
      <c r="U252" s="33" t="e">
        <f t="shared" si="39"/>
        <v>#DIV/0!</v>
      </c>
      <c r="V252" s="74">
        <v>3</v>
      </c>
      <c r="W252" s="74">
        <v>2</v>
      </c>
      <c r="X252" s="33">
        <f t="shared" si="40"/>
        <v>66.666666666666657</v>
      </c>
      <c r="Y252" s="74">
        <v>0</v>
      </c>
      <c r="Z252" s="74">
        <v>0</v>
      </c>
      <c r="AA252" s="33" t="e">
        <f t="shared" si="41"/>
        <v>#DIV/0!</v>
      </c>
      <c r="AB252" s="74">
        <v>0</v>
      </c>
      <c r="AC252" s="74">
        <v>0</v>
      </c>
      <c r="AD252" s="33" t="e">
        <f t="shared" si="42"/>
        <v>#DIV/0!</v>
      </c>
      <c r="AE252" s="74">
        <v>3</v>
      </c>
      <c r="AF252" s="74">
        <v>2</v>
      </c>
      <c r="AG252" s="33">
        <f t="shared" si="43"/>
        <v>66.666666666666657</v>
      </c>
      <c r="AH252" s="74">
        <v>0</v>
      </c>
      <c r="AI252" s="74" t="s">
        <v>135</v>
      </c>
      <c r="AJ252" s="74" t="s">
        <v>1050</v>
      </c>
      <c r="AK252" s="74" t="s">
        <v>162</v>
      </c>
      <c r="AL252" s="74">
        <v>6</v>
      </c>
      <c r="AM252" s="77">
        <v>44617.247476851851</v>
      </c>
      <c r="AN252" s="77" t="s">
        <v>205</v>
      </c>
      <c r="AO252" s="74">
        <v>351</v>
      </c>
      <c r="AP252" s="21" t="s">
        <v>1478</v>
      </c>
      <c r="AQ252" s="92" t="str">
        <f t="shared" si="44"/>
        <v>Sao Paulo, Coolcotts, Wexford</v>
      </c>
      <c r="AR252" s="93" t="str">
        <f t="shared" si="45"/>
        <v>Wexford</v>
      </c>
      <c r="AS252" s="93" t="s">
        <v>78</v>
      </c>
      <c r="AT252" s="93" t="s">
        <v>78</v>
      </c>
      <c r="AU252" s="93" t="s">
        <v>78</v>
      </c>
      <c r="AV252" s="93" t="s">
        <v>78</v>
      </c>
      <c r="AW252" s="33">
        <f t="shared" si="46"/>
        <v>71.428571428571431</v>
      </c>
      <c r="AX252" s="94" t="s">
        <v>78</v>
      </c>
    </row>
    <row r="253" spans="1:50" x14ac:dyDescent="0.2">
      <c r="A253" s="74" t="s">
        <v>1200</v>
      </c>
      <c r="B253" s="75" t="s">
        <v>1201</v>
      </c>
      <c r="C253" s="76" t="s">
        <v>1202</v>
      </c>
      <c r="D253" s="74" t="s">
        <v>1203</v>
      </c>
      <c r="E253" s="74" t="s">
        <v>610</v>
      </c>
      <c r="F253" s="21" t="s">
        <v>1466</v>
      </c>
      <c r="G253" s="74" t="s">
        <v>639</v>
      </c>
      <c r="H253" s="74" t="s">
        <v>612</v>
      </c>
      <c r="I253" s="74" t="s">
        <v>613</v>
      </c>
      <c r="J253" s="21" t="str">
        <f>VLOOKUP(E253, 'RHA A to F by CCA'!A:B, 2,0)</f>
        <v>Area C</v>
      </c>
      <c r="K253" s="74" t="s">
        <v>1049</v>
      </c>
      <c r="L253" s="74" t="s">
        <v>614</v>
      </c>
      <c r="M253" s="74">
        <f t="shared" si="36"/>
        <v>6</v>
      </c>
      <c r="N253" s="74">
        <f t="shared" si="36"/>
        <v>4</v>
      </c>
      <c r="O253" s="33">
        <f t="shared" si="37"/>
        <v>66.666666666666657</v>
      </c>
      <c r="P253" s="74">
        <v>2</v>
      </c>
      <c r="Q253" s="74">
        <v>2</v>
      </c>
      <c r="R253" s="33">
        <f t="shared" si="38"/>
        <v>100</v>
      </c>
      <c r="S253" s="74">
        <v>0</v>
      </c>
      <c r="T253" s="74">
        <v>0</v>
      </c>
      <c r="U253" s="33" t="e">
        <f t="shared" si="39"/>
        <v>#DIV/0!</v>
      </c>
      <c r="V253" s="74">
        <v>4</v>
      </c>
      <c r="W253" s="74">
        <v>2</v>
      </c>
      <c r="X253" s="33">
        <f t="shared" si="40"/>
        <v>50</v>
      </c>
      <c r="Y253" s="74">
        <v>0</v>
      </c>
      <c r="Z253" s="74">
        <v>0</v>
      </c>
      <c r="AA253" s="33" t="e">
        <f t="shared" si="41"/>
        <v>#DIV/0!</v>
      </c>
      <c r="AB253" s="74">
        <v>0</v>
      </c>
      <c r="AC253" s="74">
        <v>0</v>
      </c>
      <c r="AD253" s="33" t="e">
        <f t="shared" si="42"/>
        <v>#DIV/0!</v>
      </c>
      <c r="AE253" s="74">
        <v>0</v>
      </c>
      <c r="AF253" s="74">
        <v>0</v>
      </c>
      <c r="AG253" s="33" t="e">
        <f t="shared" si="43"/>
        <v>#DIV/0!</v>
      </c>
      <c r="AH253" s="74">
        <v>4</v>
      </c>
      <c r="AI253" s="74" t="s">
        <v>125</v>
      </c>
      <c r="AJ253" s="74" t="s">
        <v>1050</v>
      </c>
      <c r="AK253" s="74" t="s">
        <v>162</v>
      </c>
      <c r="AL253" s="74">
        <v>8</v>
      </c>
      <c r="AM253" s="77">
        <v>44540.205416666664</v>
      </c>
      <c r="AN253" s="77" t="s">
        <v>141</v>
      </c>
      <c r="AO253" s="74">
        <v>142</v>
      </c>
      <c r="AP253" s="21" t="s">
        <v>1478</v>
      </c>
      <c r="AQ253" s="92" t="str">
        <f t="shared" si="44"/>
        <v>L'Arche Ireland - Kilkenny (An Solas/Chalets), Lower Green Lane</v>
      </c>
      <c r="AR253" s="93" t="str">
        <f t="shared" si="45"/>
        <v>Kilkenny</v>
      </c>
      <c r="AS253" s="93" t="s">
        <v>78</v>
      </c>
      <c r="AT253" s="93" t="s">
        <v>78</v>
      </c>
      <c r="AU253" s="93" t="s">
        <v>78</v>
      </c>
      <c r="AV253" s="93" t="s">
        <v>78</v>
      </c>
      <c r="AW253" s="33">
        <f t="shared" si="46"/>
        <v>66.666666666666657</v>
      </c>
      <c r="AX253" s="94" t="s">
        <v>78</v>
      </c>
    </row>
    <row r="254" spans="1:50" x14ac:dyDescent="0.2">
      <c r="A254" s="74" t="s">
        <v>1204</v>
      </c>
      <c r="B254" s="75" t="s">
        <v>1205</v>
      </c>
      <c r="C254" s="76" t="s">
        <v>1206</v>
      </c>
      <c r="D254" s="74" t="s">
        <v>1207</v>
      </c>
      <c r="E254" s="74" t="s">
        <v>610</v>
      </c>
      <c r="F254" s="21" t="s">
        <v>1466</v>
      </c>
      <c r="G254" s="74" t="s">
        <v>639</v>
      </c>
      <c r="H254" s="74" t="s">
        <v>612</v>
      </c>
      <c r="I254" s="74" t="s">
        <v>613</v>
      </c>
      <c r="J254" s="21" t="str">
        <f>VLOOKUP(E254, 'RHA A to F by CCA'!A:B, 2,0)</f>
        <v>Area C</v>
      </c>
      <c r="K254" s="74" t="s">
        <v>1049</v>
      </c>
      <c r="L254" s="74" t="s">
        <v>614</v>
      </c>
      <c r="M254" s="74">
        <f t="shared" si="36"/>
        <v>3</v>
      </c>
      <c r="N254" s="74">
        <f t="shared" si="36"/>
        <v>2</v>
      </c>
      <c r="O254" s="33">
        <f t="shared" si="37"/>
        <v>66.666666666666657</v>
      </c>
      <c r="P254" s="74">
        <v>1</v>
      </c>
      <c r="Q254" s="74">
        <v>1</v>
      </c>
      <c r="R254" s="33">
        <f t="shared" si="38"/>
        <v>100</v>
      </c>
      <c r="S254" s="74">
        <v>0</v>
      </c>
      <c r="T254" s="74">
        <v>0</v>
      </c>
      <c r="U254" s="33" t="e">
        <f t="shared" si="39"/>
        <v>#DIV/0!</v>
      </c>
      <c r="V254" s="74">
        <v>2</v>
      </c>
      <c r="W254" s="74">
        <v>1</v>
      </c>
      <c r="X254" s="33">
        <f t="shared" si="40"/>
        <v>50</v>
      </c>
      <c r="Y254" s="74">
        <v>0</v>
      </c>
      <c r="Z254" s="74">
        <v>0</v>
      </c>
      <c r="AA254" s="33" t="e">
        <f t="shared" si="41"/>
        <v>#DIV/0!</v>
      </c>
      <c r="AB254" s="74">
        <v>0</v>
      </c>
      <c r="AC254" s="74">
        <v>0</v>
      </c>
      <c r="AD254" s="33" t="e">
        <f t="shared" si="42"/>
        <v>#DIV/0!</v>
      </c>
      <c r="AE254" s="74">
        <v>0</v>
      </c>
      <c r="AF254" s="74">
        <v>0</v>
      </c>
      <c r="AG254" s="33" t="e">
        <f t="shared" si="43"/>
        <v>#DIV/0!</v>
      </c>
      <c r="AH254" s="74">
        <v>4</v>
      </c>
      <c r="AI254" s="74" t="s">
        <v>125</v>
      </c>
      <c r="AJ254" s="74" t="s">
        <v>1050</v>
      </c>
      <c r="AK254" s="74" t="s">
        <v>162</v>
      </c>
      <c r="AL254" s="74">
        <v>4</v>
      </c>
      <c r="AM254" s="77">
        <v>44540.2031712963</v>
      </c>
      <c r="AN254" s="77" t="s">
        <v>141</v>
      </c>
      <c r="AO254" s="74">
        <v>141</v>
      </c>
      <c r="AP254" s="21" t="s">
        <v>1478</v>
      </c>
      <c r="AQ254" s="92" t="str">
        <f t="shared" si="44"/>
        <v>Moorefield House, L'Arche Kilkenny</v>
      </c>
      <c r="AR254" s="93" t="str">
        <f t="shared" si="45"/>
        <v>Kilkenny</v>
      </c>
      <c r="AS254" s="93" t="s">
        <v>78</v>
      </c>
      <c r="AT254" s="93" t="s">
        <v>78</v>
      </c>
      <c r="AU254" s="93" t="s">
        <v>78</v>
      </c>
      <c r="AV254" s="93" t="s">
        <v>78</v>
      </c>
      <c r="AW254" s="33">
        <f t="shared" si="46"/>
        <v>66.666666666666657</v>
      </c>
      <c r="AX254" s="94" t="s">
        <v>78</v>
      </c>
    </row>
    <row r="255" spans="1:50" x14ac:dyDescent="0.2">
      <c r="A255" s="74" t="s">
        <v>1208</v>
      </c>
      <c r="B255" s="75" t="s">
        <v>1209</v>
      </c>
      <c r="C255" s="76" t="s">
        <v>1210</v>
      </c>
      <c r="D255" s="74" t="s">
        <v>1211</v>
      </c>
      <c r="E255" s="74" t="s">
        <v>701</v>
      </c>
      <c r="F255" s="21" t="s">
        <v>702</v>
      </c>
      <c r="G255" s="74" t="s">
        <v>702</v>
      </c>
      <c r="H255" s="74" t="s">
        <v>612</v>
      </c>
      <c r="I255" s="74" t="s">
        <v>613</v>
      </c>
      <c r="J255" s="21" t="str">
        <f>VLOOKUP(E255, 'RHA A to F by CCA'!A:B, 2,0)</f>
        <v>Area C</v>
      </c>
      <c r="K255" s="74" t="s">
        <v>1049</v>
      </c>
      <c r="L255" s="74" t="s">
        <v>614</v>
      </c>
      <c r="M255" s="74">
        <f t="shared" si="36"/>
        <v>104</v>
      </c>
      <c r="N255" s="74">
        <f t="shared" si="36"/>
        <v>69</v>
      </c>
      <c r="O255" s="33">
        <f t="shared" si="37"/>
        <v>66.34615384615384</v>
      </c>
      <c r="P255" s="74">
        <v>9</v>
      </c>
      <c r="Q255" s="74">
        <v>9</v>
      </c>
      <c r="R255" s="33">
        <f t="shared" si="38"/>
        <v>100</v>
      </c>
      <c r="S255" s="74">
        <v>0</v>
      </c>
      <c r="T255" s="74">
        <v>0</v>
      </c>
      <c r="U255" s="33" t="e">
        <f t="shared" si="39"/>
        <v>#DIV/0!</v>
      </c>
      <c r="V255" s="74">
        <v>0</v>
      </c>
      <c r="W255" s="74">
        <v>0</v>
      </c>
      <c r="X255" s="33" t="e">
        <f t="shared" si="40"/>
        <v>#DIV/0!</v>
      </c>
      <c r="Y255" s="74">
        <v>20</v>
      </c>
      <c r="Z255" s="74">
        <v>13</v>
      </c>
      <c r="AA255" s="33">
        <f t="shared" si="41"/>
        <v>65</v>
      </c>
      <c r="AB255" s="74">
        <v>48</v>
      </c>
      <c r="AC255" s="74">
        <v>29</v>
      </c>
      <c r="AD255" s="33">
        <f t="shared" si="42"/>
        <v>60.416666666666664</v>
      </c>
      <c r="AE255" s="74">
        <v>27</v>
      </c>
      <c r="AF255" s="74">
        <v>18</v>
      </c>
      <c r="AG255" s="33">
        <f t="shared" si="43"/>
        <v>66.666666666666657</v>
      </c>
      <c r="AH255" s="74">
        <v>0</v>
      </c>
      <c r="AI255" s="74" t="s">
        <v>135</v>
      </c>
      <c r="AJ255" s="74" t="s">
        <v>1061</v>
      </c>
      <c r="AK255" s="74" t="s">
        <v>127</v>
      </c>
      <c r="AL255" s="74">
        <v>109</v>
      </c>
      <c r="AM255" s="77">
        <v>44538.129374999997</v>
      </c>
      <c r="AN255" s="77" t="s">
        <v>278</v>
      </c>
      <c r="AO255" s="74">
        <v>92</v>
      </c>
      <c r="AP255" s="21" t="s">
        <v>1478</v>
      </c>
      <c r="AQ255" s="92" t="str">
        <f t="shared" si="44"/>
        <v>Carechoice Dungarvan, Tournore Meadows</v>
      </c>
      <c r="AR255" s="93" t="str">
        <f t="shared" si="45"/>
        <v>Waterford</v>
      </c>
      <c r="AS255" s="93" t="s">
        <v>1376</v>
      </c>
      <c r="AT255" s="93">
        <v>120</v>
      </c>
      <c r="AU255" s="93">
        <v>98</v>
      </c>
      <c r="AV255" s="94">
        <v>81.666666666666671</v>
      </c>
      <c r="AW255" s="33">
        <f t="shared" si="46"/>
        <v>66.34615384615384</v>
      </c>
      <c r="AX255" s="94">
        <f t="shared" si="47"/>
        <v>-15.320512820512832</v>
      </c>
    </row>
    <row r="256" spans="1:50" x14ac:dyDescent="0.2">
      <c r="A256" s="74" t="s">
        <v>1212</v>
      </c>
      <c r="B256" s="75" t="s">
        <v>1213</v>
      </c>
      <c r="C256" s="76" t="s">
        <v>767</v>
      </c>
      <c r="D256" s="74" t="s">
        <v>1214</v>
      </c>
      <c r="E256" s="74" t="s">
        <v>624</v>
      </c>
      <c r="F256" s="21" t="s">
        <v>625</v>
      </c>
      <c r="G256" s="74" t="s">
        <v>625</v>
      </c>
      <c r="H256" s="74" t="s">
        <v>612</v>
      </c>
      <c r="I256" s="74" t="s">
        <v>613</v>
      </c>
      <c r="J256" s="21" t="str">
        <f>VLOOKUP(E256, 'RHA A to F by CCA'!A:B, 2,0)</f>
        <v>Area C</v>
      </c>
      <c r="K256" s="74" t="s">
        <v>1049</v>
      </c>
      <c r="L256" s="74" t="s">
        <v>614</v>
      </c>
      <c r="M256" s="74">
        <f t="shared" si="36"/>
        <v>15</v>
      </c>
      <c r="N256" s="74">
        <f t="shared" si="36"/>
        <v>9</v>
      </c>
      <c r="O256" s="33">
        <f t="shared" si="37"/>
        <v>60</v>
      </c>
      <c r="P256" s="74">
        <v>2</v>
      </c>
      <c r="Q256" s="74">
        <v>1</v>
      </c>
      <c r="R256" s="33">
        <f t="shared" si="38"/>
        <v>50</v>
      </c>
      <c r="S256" s="74">
        <v>0</v>
      </c>
      <c r="T256" s="74">
        <v>0</v>
      </c>
      <c r="U256" s="33" t="e">
        <f t="shared" si="39"/>
        <v>#DIV/0!</v>
      </c>
      <c r="V256" s="74">
        <v>0</v>
      </c>
      <c r="W256" s="74">
        <v>0</v>
      </c>
      <c r="X256" s="33" t="e">
        <f t="shared" si="40"/>
        <v>#DIV/0!</v>
      </c>
      <c r="Y256" s="74">
        <v>7</v>
      </c>
      <c r="Z256" s="74">
        <v>4</v>
      </c>
      <c r="AA256" s="33">
        <f t="shared" si="41"/>
        <v>57.142857142857139</v>
      </c>
      <c r="AB256" s="74">
        <v>0</v>
      </c>
      <c r="AC256" s="74">
        <v>0</v>
      </c>
      <c r="AD256" s="33" t="e">
        <f t="shared" si="42"/>
        <v>#DIV/0!</v>
      </c>
      <c r="AE256" s="74">
        <v>6</v>
      </c>
      <c r="AF256" s="74">
        <v>4</v>
      </c>
      <c r="AG256" s="33">
        <f t="shared" si="43"/>
        <v>66.666666666666657</v>
      </c>
      <c r="AH256" s="74">
        <v>0</v>
      </c>
      <c r="AI256" s="74" t="s">
        <v>135</v>
      </c>
      <c r="AJ256" s="74" t="s">
        <v>1050</v>
      </c>
      <c r="AK256" s="74" t="s">
        <v>162</v>
      </c>
      <c r="AL256" s="74">
        <v>7</v>
      </c>
      <c r="AM256" s="77">
        <v>44617.238807870373</v>
      </c>
      <c r="AN256" s="77" t="s">
        <v>205</v>
      </c>
      <c r="AO256" s="74">
        <v>348</v>
      </c>
      <c r="AP256" s="21" t="s">
        <v>1478</v>
      </c>
      <c r="AQ256" s="92" t="str">
        <f t="shared" si="44"/>
        <v>Belford House, Belvedere Road</v>
      </c>
      <c r="AR256" s="93" t="str">
        <f t="shared" si="45"/>
        <v>Wexford</v>
      </c>
      <c r="AS256" s="93" t="s">
        <v>78</v>
      </c>
      <c r="AT256" s="93" t="s">
        <v>78</v>
      </c>
      <c r="AU256" s="93" t="s">
        <v>78</v>
      </c>
      <c r="AV256" s="93" t="s">
        <v>78</v>
      </c>
      <c r="AW256" s="33">
        <f t="shared" si="46"/>
        <v>60</v>
      </c>
      <c r="AX256" s="94" t="s">
        <v>78</v>
      </c>
    </row>
    <row r="257" spans="1:50" x14ac:dyDescent="0.2">
      <c r="A257" s="74" t="s">
        <v>1196</v>
      </c>
      <c r="B257" s="75" t="s">
        <v>1215</v>
      </c>
      <c r="C257" s="76" t="s">
        <v>1198</v>
      </c>
      <c r="D257" s="74" t="s">
        <v>1199</v>
      </c>
      <c r="E257" s="74" t="s">
        <v>624</v>
      </c>
      <c r="F257" s="21" t="s">
        <v>625</v>
      </c>
      <c r="G257" s="74" t="s">
        <v>625</v>
      </c>
      <c r="H257" s="74" t="s">
        <v>612</v>
      </c>
      <c r="I257" s="74" t="s">
        <v>613</v>
      </c>
      <c r="J257" s="21" t="str">
        <f>VLOOKUP(E257, 'RHA A to F by CCA'!A:B, 2,0)</f>
        <v>Area C</v>
      </c>
      <c r="K257" s="74" t="s">
        <v>1049</v>
      </c>
      <c r="L257" s="74" t="s">
        <v>614</v>
      </c>
      <c r="M257" s="74">
        <f t="shared" si="36"/>
        <v>7</v>
      </c>
      <c r="N257" s="74">
        <f t="shared" si="36"/>
        <v>4</v>
      </c>
      <c r="O257" s="33">
        <f t="shared" si="37"/>
        <v>57.142857142857139</v>
      </c>
      <c r="P257" s="74">
        <v>1</v>
      </c>
      <c r="Q257" s="74">
        <v>1</v>
      </c>
      <c r="R257" s="33">
        <f t="shared" si="38"/>
        <v>100</v>
      </c>
      <c r="S257" s="74">
        <v>0</v>
      </c>
      <c r="T257" s="74">
        <v>0</v>
      </c>
      <c r="U257" s="33" t="e">
        <f t="shared" si="39"/>
        <v>#DIV/0!</v>
      </c>
      <c r="V257" s="74">
        <v>3</v>
      </c>
      <c r="W257" s="74">
        <v>1</v>
      </c>
      <c r="X257" s="33">
        <f t="shared" si="40"/>
        <v>33.333333333333329</v>
      </c>
      <c r="Y257" s="74">
        <v>0</v>
      </c>
      <c r="Z257" s="74">
        <v>0</v>
      </c>
      <c r="AA257" s="33" t="e">
        <f t="shared" si="41"/>
        <v>#DIV/0!</v>
      </c>
      <c r="AB257" s="74">
        <v>0</v>
      </c>
      <c r="AC257" s="74">
        <v>0</v>
      </c>
      <c r="AD257" s="33" t="e">
        <f t="shared" si="42"/>
        <v>#DIV/0!</v>
      </c>
      <c r="AE257" s="74">
        <v>3</v>
      </c>
      <c r="AF257" s="74">
        <v>2</v>
      </c>
      <c r="AG257" s="33">
        <f t="shared" si="43"/>
        <v>66.666666666666657</v>
      </c>
      <c r="AH257" s="74">
        <v>0</v>
      </c>
      <c r="AI257" s="74" t="s">
        <v>135</v>
      </c>
      <c r="AJ257" s="74" t="s">
        <v>1050</v>
      </c>
      <c r="AK257" s="74" t="s">
        <v>162</v>
      </c>
      <c r="AL257" s="74">
        <v>6</v>
      </c>
      <c r="AM257" s="77">
        <v>44617.241365740738</v>
      </c>
      <c r="AN257" s="77" t="s">
        <v>205</v>
      </c>
      <c r="AO257" s="74">
        <v>349</v>
      </c>
      <c r="AP257" s="21" t="s">
        <v>1478</v>
      </c>
      <c r="AQ257" s="92" t="str">
        <f t="shared" si="44"/>
        <v>An Teach Nua, Coolcotts, Wexford</v>
      </c>
      <c r="AR257" s="93" t="str">
        <f t="shared" si="45"/>
        <v>Wexford</v>
      </c>
      <c r="AS257" s="93" t="s">
        <v>78</v>
      </c>
      <c r="AT257" s="93" t="s">
        <v>78</v>
      </c>
      <c r="AU257" s="93" t="s">
        <v>78</v>
      </c>
      <c r="AV257" s="93" t="s">
        <v>78</v>
      </c>
      <c r="AW257" s="33">
        <f t="shared" si="46"/>
        <v>57.142857142857139</v>
      </c>
      <c r="AX257" s="94" t="s">
        <v>78</v>
      </c>
    </row>
    <row r="258" spans="1:50" x14ac:dyDescent="0.2">
      <c r="A258" s="74" t="s">
        <v>1216</v>
      </c>
      <c r="B258" s="75" t="s">
        <v>1217</v>
      </c>
      <c r="C258" s="76" t="s">
        <v>1218</v>
      </c>
      <c r="D258" s="74" t="s">
        <v>1219</v>
      </c>
      <c r="E258" s="74" t="s">
        <v>701</v>
      </c>
      <c r="F258" s="21" t="s">
        <v>702</v>
      </c>
      <c r="G258" s="74" t="s">
        <v>702</v>
      </c>
      <c r="H258" s="74" t="s">
        <v>612</v>
      </c>
      <c r="I258" s="74" t="s">
        <v>613</v>
      </c>
      <c r="J258" s="21" t="str">
        <f>VLOOKUP(E258, 'RHA A to F by CCA'!A:B, 2,0)</f>
        <v>Area C</v>
      </c>
      <c r="K258" s="74" t="s">
        <v>1049</v>
      </c>
      <c r="L258" s="74" t="s">
        <v>614</v>
      </c>
      <c r="M258" s="74">
        <f t="shared" ref="M258:N294" si="48">P258+S258+V258+Y258+AB258+AE258</f>
        <v>180</v>
      </c>
      <c r="N258" s="74">
        <f t="shared" si="48"/>
        <v>82</v>
      </c>
      <c r="O258" s="33">
        <f t="shared" ref="O258:O294" si="49">N258/M258*100</f>
        <v>45.555555555555557</v>
      </c>
      <c r="P258" s="74">
        <v>13</v>
      </c>
      <c r="Q258" s="74">
        <v>4</v>
      </c>
      <c r="R258" s="33">
        <f t="shared" ref="R258:R294" si="50">Q258/P258 *100</f>
        <v>30.76923076923077</v>
      </c>
      <c r="S258" s="74">
        <v>0</v>
      </c>
      <c r="T258" s="74">
        <v>0</v>
      </c>
      <c r="U258" s="33" t="e">
        <f t="shared" ref="U258:U294" si="51">T258/S258 *100</f>
        <v>#DIV/0!</v>
      </c>
      <c r="V258" s="74">
        <v>42</v>
      </c>
      <c r="W258" s="74">
        <v>17</v>
      </c>
      <c r="X258" s="33">
        <f t="shared" ref="X258:X294" si="52">W258/V258 *100</f>
        <v>40.476190476190474</v>
      </c>
      <c r="Y258" s="74">
        <v>47</v>
      </c>
      <c r="Z258" s="74">
        <v>26</v>
      </c>
      <c r="AA258" s="33">
        <f t="shared" ref="AA258:AA294" si="53">Z258/Y258*100</f>
        <v>55.319148936170215</v>
      </c>
      <c r="AB258" s="74">
        <v>9</v>
      </c>
      <c r="AC258" s="74">
        <v>6</v>
      </c>
      <c r="AD258" s="33">
        <f t="shared" ref="AD258:AD294" si="54">AC258/AB258*100</f>
        <v>66.666666666666657</v>
      </c>
      <c r="AE258" s="74">
        <v>69</v>
      </c>
      <c r="AF258" s="74">
        <v>29</v>
      </c>
      <c r="AG258" s="33">
        <f t="shared" ref="AG258:AG294" si="55">AF258/AE258*100</f>
        <v>42.028985507246375</v>
      </c>
      <c r="AH258" s="74">
        <v>4</v>
      </c>
      <c r="AI258" s="74" t="s">
        <v>135</v>
      </c>
      <c r="AJ258" s="74" t="s">
        <v>1117</v>
      </c>
      <c r="AK258" s="74" t="s">
        <v>162</v>
      </c>
      <c r="AL258" s="74">
        <v>98</v>
      </c>
      <c r="AM258" s="77">
        <v>44624.178703703707</v>
      </c>
      <c r="AN258" s="77" t="s">
        <v>1220</v>
      </c>
      <c r="AO258" s="74">
        <v>429</v>
      </c>
      <c r="AP258" s="21" t="s">
        <v>1478</v>
      </c>
      <c r="AQ258" s="92" t="str">
        <f t="shared" si="44"/>
        <v>Acorn Residential Services, Carriglea Cairde Services</v>
      </c>
      <c r="AR258" s="93" t="str">
        <f t="shared" si="45"/>
        <v>Waterford</v>
      </c>
      <c r="AS258" s="93" t="s">
        <v>1376</v>
      </c>
      <c r="AT258" s="93">
        <v>262</v>
      </c>
      <c r="AU258" s="93">
        <v>126</v>
      </c>
      <c r="AV258" s="94">
        <v>48.091603053435115</v>
      </c>
      <c r="AW258" s="33">
        <f t="shared" si="46"/>
        <v>45.555555555555557</v>
      </c>
      <c r="AX258" s="94">
        <f t="shared" si="47"/>
        <v>-2.536047497879558</v>
      </c>
    </row>
    <row r="259" spans="1:50" x14ac:dyDescent="0.2">
      <c r="A259" s="74" t="s">
        <v>1221</v>
      </c>
      <c r="B259" s="75" t="s">
        <v>1222</v>
      </c>
      <c r="C259" s="76" t="s">
        <v>1223</v>
      </c>
      <c r="D259" s="74" t="s">
        <v>1224</v>
      </c>
      <c r="E259" s="74" t="s">
        <v>624</v>
      </c>
      <c r="F259" s="21" t="s">
        <v>625</v>
      </c>
      <c r="G259" s="74" t="s">
        <v>625</v>
      </c>
      <c r="H259" s="74" t="s">
        <v>612</v>
      </c>
      <c r="I259" s="74" t="s">
        <v>613</v>
      </c>
      <c r="J259" s="21" t="str">
        <f>VLOOKUP(E259, 'RHA A to F by CCA'!A:B, 2,0)</f>
        <v>Area C</v>
      </c>
      <c r="K259" s="74" t="s">
        <v>1049</v>
      </c>
      <c r="L259" s="74" t="s">
        <v>614</v>
      </c>
      <c r="M259" s="74">
        <f t="shared" si="48"/>
        <v>5</v>
      </c>
      <c r="N259" s="74">
        <f t="shared" si="48"/>
        <v>2</v>
      </c>
      <c r="O259" s="33">
        <f t="shared" si="49"/>
        <v>40</v>
      </c>
      <c r="P259" s="74">
        <v>0</v>
      </c>
      <c r="Q259" s="74">
        <v>0</v>
      </c>
      <c r="R259" s="33" t="e">
        <f t="shared" si="50"/>
        <v>#DIV/0!</v>
      </c>
      <c r="S259" s="74">
        <v>0</v>
      </c>
      <c r="T259" s="74">
        <v>0</v>
      </c>
      <c r="U259" s="33" t="e">
        <f t="shared" si="51"/>
        <v>#DIV/0!</v>
      </c>
      <c r="V259" s="74">
        <v>3</v>
      </c>
      <c r="W259" s="74">
        <v>1</v>
      </c>
      <c r="X259" s="33">
        <f t="shared" si="52"/>
        <v>33.333333333333329</v>
      </c>
      <c r="Y259" s="74">
        <v>1</v>
      </c>
      <c r="Z259" s="74">
        <v>1</v>
      </c>
      <c r="AA259" s="33">
        <f t="shared" si="53"/>
        <v>100</v>
      </c>
      <c r="AB259" s="74">
        <v>1</v>
      </c>
      <c r="AC259" s="74">
        <v>0</v>
      </c>
      <c r="AD259" s="33">
        <f t="shared" si="54"/>
        <v>0</v>
      </c>
      <c r="AE259" s="74">
        <v>0</v>
      </c>
      <c r="AF259" s="74">
        <v>0</v>
      </c>
      <c r="AG259" s="33" t="e">
        <f t="shared" si="55"/>
        <v>#DIV/0!</v>
      </c>
      <c r="AH259" s="74">
        <v>0</v>
      </c>
      <c r="AI259" s="74" t="s">
        <v>135</v>
      </c>
      <c r="AJ259" s="74" t="s">
        <v>1050</v>
      </c>
      <c r="AK259" s="74" t="s">
        <v>127</v>
      </c>
      <c r="AL259" s="74" t="s">
        <v>435</v>
      </c>
      <c r="AM259" s="77">
        <v>44544.193680555552</v>
      </c>
      <c r="AN259" s="77" t="s">
        <v>1225</v>
      </c>
      <c r="AO259" s="74">
        <v>227</v>
      </c>
      <c r="AP259" s="21" t="s">
        <v>717</v>
      </c>
      <c r="AQ259" s="92" t="str">
        <f t="shared" ref="AQ259:AQ294" si="56">B259&amp;", "&amp;C259</f>
        <v>C.I.L.A. Preschool, St. Aidan's Services</v>
      </c>
      <c r="AR259" s="93" t="str">
        <f t="shared" ref="AR259:AR294" si="57">G259</f>
        <v>Wexford</v>
      </c>
      <c r="AS259" s="93" t="s">
        <v>78</v>
      </c>
      <c r="AT259" s="93" t="s">
        <v>78</v>
      </c>
      <c r="AU259" s="93" t="s">
        <v>78</v>
      </c>
      <c r="AV259" s="93" t="s">
        <v>78</v>
      </c>
      <c r="AW259" s="33">
        <f t="shared" ref="AW259:AW294" si="58">O259</f>
        <v>40</v>
      </c>
      <c r="AX259" s="94" t="s">
        <v>78</v>
      </c>
    </row>
    <row r="260" spans="1:50" x14ac:dyDescent="0.2">
      <c r="A260" s="74" t="s">
        <v>1226</v>
      </c>
      <c r="B260" s="75" t="s">
        <v>1227</v>
      </c>
      <c r="C260" s="76" t="s">
        <v>1228</v>
      </c>
      <c r="D260" s="74" t="s">
        <v>1229</v>
      </c>
      <c r="E260" s="74" t="s">
        <v>624</v>
      </c>
      <c r="F260" s="21" t="s">
        <v>625</v>
      </c>
      <c r="G260" s="74" t="s">
        <v>625</v>
      </c>
      <c r="H260" s="74" t="s">
        <v>612</v>
      </c>
      <c r="I260" s="74" t="s">
        <v>613</v>
      </c>
      <c r="J260" s="21" t="str">
        <f>VLOOKUP(E260, 'RHA A to F by CCA'!A:B, 2,0)</f>
        <v>Area C</v>
      </c>
      <c r="K260" s="74" t="s">
        <v>1049</v>
      </c>
      <c r="L260" s="74" t="s">
        <v>614</v>
      </c>
      <c r="M260" s="74">
        <f t="shared" si="48"/>
        <v>9</v>
      </c>
      <c r="N260" s="74">
        <f t="shared" si="48"/>
        <v>3</v>
      </c>
      <c r="O260" s="33">
        <f t="shared" si="49"/>
        <v>33.333333333333329</v>
      </c>
      <c r="P260" s="74">
        <v>1</v>
      </c>
      <c r="Q260" s="74">
        <v>1</v>
      </c>
      <c r="R260" s="33">
        <f t="shared" si="50"/>
        <v>100</v>
      </c>
      <c r="S260" s="74">
        <v>0</v>
      </c>
      <c r="T260" s="74">
        <v>0</v>
      </c>
      <c r="U260" s="33" t="e">
        <f t="shared" si="51"/>
        <v>#DIV/0!</v>
      </c>
      <c r="V260" s="74">
        <v>3</v>
      </c>
      <c r="W260" s="74">
        <v>0</v>
      </c>
      <c r="X260" s="33">
        <f t="shared" si="52"/>
        <v>0</v>
      </c>
      <c r="Y260" s="74">
        <v>0</v>
      </c>
      <c r="Z260" s="74">
        <v>0</v>
      </c>
      <c r="AA260" s="33" t="e">
        <f t="shared" si="53"/>
        <v>#DIV/0!</v>
      </c>
      <c r="AB260" s="74">
        <v>0</v>
      </c>
      <c r="AC260" s="74">
        <v>0</v>
      </c>
      <c r="AD260" s="33" t="e">
        <f t="shared" si="54"/>
        <v>#DIV/0!</v>
      </c>
      <c r="AE260" s="74">
        <v>5</v>
      </c>
      <c r="AF260" s="74">
        <v>2</v>
      </c>
      <c r="AG260" s="33">
        <f t="shared" si="55"/>
        <v>40</v>
      </c>
      <c r="AH260" s="74">
        <v>0</v>
      </c>
      <c r="AI260" s="74" t="s">
        <v>135</v>
      </c>
      <c r="AJ260" s="74" t="s">
        <v>1050</v>
      </c>
      <c r="AK260" s="74" t="s">
        <v>162</v>
      </c>
      <c r="AL260" s="74">
        <v>2</v>
      </c>
      <c r="AM260" s="77">
        <v>44617.245185185187</v>
      </c>
      <c r="AN260" s="77" t="s">
        <v>205</v>
      </c>
      <c r="AO260" s="74">
        <v>350</v>
      </c>
      <c r="AP260" s="21" t="s">
        <v>1478</v>
      </c>
      <c r="AQ260" s="92" t="str">
        <f t="shared" si="56"/>
        <v>Teach Cara, 64 CLUAIN DARA</v>
      </c>
      <c r="AR260" s="93" t="str">
        <f t="shared" si="57"/>
        <v>Wexford</v>
      </c>
      <c r="AS260" s="93" t="s">
        <v>78</v>
      </c>
      <c r="AT260" s="93" t="s">
        <v>78</v>
      </c>
      <c r="AU260" s="93" t="s">
        <v>78</v>
      </c>
      <c r="AV260" s="93" t="s">
        <v>78</v>
      </c>
      <c r="AW260" s="33">
        <f t="shared" si="58"/>
        <v>33.333333333333329</v>
      </c>
      <c r="AX260" s="94" t="s">
        <v>78</v>
      </c>
    </row>
    <row r="261" spans="1:50" x14ac:dyDescent="0.2">
      <c r="A261" s="74" t="s">
        <v>1230</v>
      </c>
      <c r="B261" s="75" t="s">
        <v>1231</v>
      </c>
      <c r="C261" s="76" t="s">
        <v>1232</v>
      </c>
      <c r="D261" s="74" t="s">
        <v>1233</v>
      </c>
      <c r="E261" s="74" t="s">
        <v>624</v>
      </c>
      <c r="F261" s="21" t="s">
        <v>625</v>
      </c>
      <c r="G261" s="74" t="s">
        <v>625</v>
      </c>
      <c r="H261" s="74" t="s">
        <v>612</v>
      </c>
      <c r="I261" s="74" t="s">
        <v>613</v>
      </c>
      <c r="J261" s="21" t="str">
        <f>VLOOKUP(E261, 'RHA A to F by CCA'!A:B, 2,0)</f>
        <v>Area C</v>
      </c>
      <c r="K261" s="74" t="s">
        <v>1049</v>
      </c>
      <c r="L261" s="74" t="s">
        <v>614</v>
      </c>
      <c r="M261" s="74">
        <f t="shared" si="48"/>
        <v>4</v>
      </c>
      <c r="N261" s="74">
        <f t="shared" si="48"/>
        <v>1</v>
      </c>
      <c r="O261" s="33">
        <f t="shared" si="49"/>
        <v>25</v>
      </c>
      <c r="P261" s="74">
        <v>0</v>
      </c>
      <c r="Q261" s="74">
        <v>0</v>
      </c>
      <c r="R261" s="33" t="e">
        <f t="shared" si="50"/>
        <v>#DIV/0!</v>
      </c>
      <c r="S261" s="74">
        <v>0</v>
      </c>
      <c r="T261" s="74">
        <v>0</v>
      </c>
      <c r="U261" s="33" t="e">
        <f t="shared" si="51"/>
        <v>#DIV/0!</v>
      </c>
      <c r="V261" s="74">
        <v>4</v>
      </c>
      <c r="W261" s="74">
        <v>1</v>
      </c>
      <c r="X261" s="33">
        <f t="shared" si="52"/>
        <v>25</v>
      </c>
      <c r="Y261" s="74">
        <v>0</v>
      </c>
      <c r="Z261" s="74">
        <v>0</v>
      </c>
      <c r="AA261" s="33" t="e">
        <f t="shared" si="53"/>
        <v>#DIV/0!</v>
      </c>
      <c r="AB261" s="74">
        <v>0</v>
      </c>
      <c r="AC261" s="74">
        <v>0</v>
      </c>
      <c r="AD261" s="33" t="e">
        <f t="shared" si="54"/>
        <v>#DIV/0!</v>
      </c>
      <c r="AE261" s="74">
        <v>0</v>
      </c>
      <c r="AF261" s="74">
        <v>0</v>
      </c>
      <c r="AG261" s="33" t="e">
        <f t="shared" si="55"/>
        <v>#DIV/0!</v>
      </c>
      <c r="AH261" s="74">
        <v>0</v>
      </c>
      <c r="AI261" s="74" t="s">
        <v>135</v>
      </c>
      <c r="AJ261" s="74" t="s">
        <v>1050</v>
      </c>
      <c r="AK261" s="74" t="s">
        <v>1135</v>
      </c>
      <c r="AL261" s="74">
        <v>16</v>
      </c>
      <c r="AM261" s="77">
        <v>44543.205277777779</v>
      </c>
      <c r="AN261" s="77" t="s">
        <v>251</v>
      </c>
      <c r="AO261" s="74">
        <v>174</v>
      </c>
      <c r="AP261" s="21" t="s">
        <v>1480</v>
      </c>
      <c r="AQ261" s="92" t="str">
        <f t="shared" si="56"/>
        <v>St Aidans Sr Antonia Day Service, Market Square</v>
      </c>
      <c r="AR261" s="93" t="str">
        <f t="shared" si="57"/>
        <v>Wexford</v>
      </c>
      <c r="AS261" s="93" t="s">
        <v>78</v>
      </c>
      <c r="AT261" s="93" t="s">
        <v>78</v>
      </c>
      <c r="AU261" s="93" t="s">
        <v>78</v>
      </c>
      <c r="AV261" s="93" t="s">
        <v>78</v>
      </c>
      <c r="AW261" s="33">
        <f t="shared" si="58"/>
        <v>25</v>
      </c>
      <c r="AX261" s="94" t="s">
        <v>78</v>
      </c>
    </row>
    <row r="262" spans="1:50" x14ac:dyDescent="0.2">
      <c r="A262" s="74" t="s">
        <v>1234</v>
      </c>
      <c r="B262" s="75" t="s">
        <v>1235</v>
      </c>
      <c r="C262" s="76" t="s">
        <v>1236</v>
      </c>
      <c r="D262" s="74" t="s">
        <v>1237</v>
      </c>
      <c r="E262" s="74" t="s">
        <v>701</v>
      </c>
      <c r="F262" s="21" t="s">
        <v>702</v>
      </c>
      <c r="G262" s="74" t="s">
        <v>702</v>
      </c>
      <c r="H262" s="74" t="s">
        <v>612</v>
      </c>
      <c r="I262" s="74" t="s">
        <v>613</v>
      </c>
      <c r="J262" s="21" t="str">
        <f>VLOOKUP(E262, 'RHA A to F by CCA'!A:B, 2,0)</f>
        <v>Area C</v>
      </c>
      <c r="K262" s="74" t="s">
        <v>1049</v>
      </c>
      <c r="L262" s="74" t="s">
        <v>614</v>
      </c>
      <c r="M262" s="74">
        <f t="shared" si="48"/>
        <v>50</v>
      </c>
      <c r="N262" s="74">
        <f t="shared" si="48"/>
        <v>11</v>
      </c>
      <c r="O262" s="33">
        <f t="shared" si="49"/>
        <v>22</v>
      </c>
      <c r="P262" s="74">
        <v>0</v>
      </c>
      <c r="Q262" s="74">
        <v>0</v>
      </c>
      <c r="R262" s="33" t="e">
        <f t="shared" si="50"/>
        <v>#DIV/0!</v>
      </c>
      <c r="S262" s="74">
        <v>0</v>
      </c>
      <c r="T262" s="74">
        <v>0</v>
      </c>
      <c r="U262" s="33" t="e">
        <f t="shared" si="51"/>
        <v>#DIV/0!</v>
      </c>
      <c r="V262" s="74">
        <v>50</v>
      </c>
      <c r="W262" s="74">
        <v>11</v>
      </c>
      <c r="X262" s="33">
        <f t="shared" si="52"/>
        <v>22</v>
      </c>
      <c r="Y262" s="74">
        <v>0</v>
      </c>
      <c r="Z262" s="74">
        <v>0</v>
      </c>
      <c r="AA262" s="33" t="e">
        <f t="shared" si="53"/>
        <v>#DIV/0!</v>
      </c>
      <c r="AB262" s="74">
        <v>0</v>
      </c>
      <c r="AC262" s="74">
        <v>0</v>
      </c>
      <c r="AD262" s="33" t="e">
        <f t="shared" si="54"/>
        <v>#DIV/0!</v>
      </c>
      <c r="AE262" s="74">
        <v>0</v>
      </c>
      <c r="AF262" s="74">
        <v>0</v>
      </c>
      <c r="AG262" s="33" t="e">
        <f t="shared" si="55"/>
        <v>#DIV/0!</v>
      </c>
      <c r="AH262" s="74">
        <v>0</v>
      </c>
      <c r="AI262" s="74" t="s">
        <v>135</v>
      </c>
      <c r="AJ262" s="74" t="s">
        <v>1050</v>
      </c>
      <c r="AK262" s="74" t="s">
        <v>1056</v>
      </c>
      <c r="AL262" s="74">
        <v>16</v>
      </c>
      <c r="AM262" s="77">
        <v>44621.135752314818</v>
      </c>
      <c r="AN262" s="77">
        <v>44620</v>
      </c>
      <c r="AO262" s="74">
        <v>366</v>
      </c>
      <c r="AP262" s="21" t="s">
        <v>1478</v>
      </c>
      <c r="AQ262" s="92" t="str">
        <f t="shared" si="56"/>
        <v>Waterford Cheshire, John's Hill</v>
      </c>
      <c r="AR262" s="93" t="str">
        <f t="shared" si="57"/>
        <v>Waterford</v>
      </c>
      <c r="AS262" s="93" t="s">
        <v>78</v>
      </c>
      <c r="AT262" s="93" t="s">
        <v>78</v>
      </c>
      <c r="AU262" s="93" t="s">
        <v>78</v>
      </c>
      <c r="AV262" s="93" t="s">
        <v>78</v>
      </c>
      <c r="AW262" s="33">
        <f t="shared" si="58"/>
        <v>22</v>
      </c>
      <c r="AX262" s="94" t="s">
        <v>78</v>
      </c>
    </row>
    <row r="263" spans="1:50" x14ac:dyDescent="0.2">
      <c r="A263" s="74" t="s">
        <v>1238</v>
      </c>
      <c r="B263" s="75" t="s">
        <v>1239</v>
      </c>
      <c r="C263" s="76" t="s">
        <v>1240</v>
      </c>
      <c r="D263" s="74" t="s">
        <v>1241</v>
      </c>
      <c r="E263" s="74" t="s">
        <v>835</v>
      </c>
      <c r="F263" s="21" t="s">
        <v>1467</v>
      </c>
      <c r="G263" s="74" t="s">
        <v>836</v>
      </c>
      <c r="H263" s="74" t="s">
        <v>828</v>
      </c>
      <c r="I263" s="21" t="s">
        <v>829</v>
      </c>
      <c r="J263" s="21" t="str">
        <f>VLOOKUP(E263, 'RHA A to F by CCA'!A:B, 2,0)</f>
        <v>Area C</v>
      </c>
      <c r="K263" s="74" t="s">
        <v>1049</v>
      </c>
      <c r="L263" s="74" t="s">
        <v>830</v>
      </c>
      <c r="M263" s="74">
        <f t="shared" si="48"/>
        <v>46</v>
      </c>
      <c r="N263" s="74">
        <f t="shared" si="48"/>
        <v>40</v>
      </c>
      <c r="O263" s="33">
        <f t="shared" si="49"/>
        <v>86.956521739130437</v>
      </c>
      <c r="P263" s="74">
        <v>5</v>
      </c>
      <c r="Q263" s="74">
        <v>5</v>
      </c>
      <c r="R263" s="33">
        <f t="shared" si="50"/>
        <v>100</v>
      </c>
      <c r="S263" s="74">
        <v>0</v>
      </c>
      <c r="T263" s="74">
        <v>0</v>
      </c>
      <c r="U263" s="33" t="e">
        <f t="shared" si="51"/>
        <v>#DIV/0!</v>
      </c>
      <c r="V263" s="74">
        <v>0</v>
      </c>
      <c r="W263" s="74">
        <v>0</v>
      </c>
      <c r="X263" s="33" t="e">
        <f t="shared" si="52"/>
        <v>#DIV/0!</v>
      </c>
      <c r="Y263" s="74">
        <v>12</v>
      </c>
      <c r="Z263" s="74">
        <v>12</v>
      </c>
      <c r="AA263" s="33">
        <f t="shared" si="53"/>
        <v>100</v>
      </c>
      <c r="AB263" s="74">
        <v>9</v>
      </c>
      <c r="AC263" s="74">
        <v>7</v>
      </c>
      <c r="AD263" s="33">
        <f t="shared" si="54"/>
        <v>77.777777777777786</v>
      </c>
      <c r="AE263" s="74">
        <v>20</v>
      </c>
      <c r="AF263" s="74">
        <v>16</v>
      </c>
      <c r="AG263" s="33">
        <f t="shared" si="55"/>
        <v>80</v>
      </c>
      <c r="AH263" s="74">
        <v>0</v>
      </c>
      <c r="AI263" s="74" t="s">
        <v>125</v>
      </c>
      <c r="AJ263" s="74" t="s">
        <v>1061</v>
      </c>
      <c r="AK263" s="74" t="s">
        <v>127</v>
      </c>
      <c r="AL263" s="74">
        <v>50</v>
      </c>
      <c r="AM263" s="77">
        <v>44622.325821759259</v>
      </c>
      <c r="AN263" s="77" t="s">
        <v>231</v>
      </c>
      <c r="AO263" s="74">
        <v>380</v>
      </c>
      <c r="AP263" s="21" t="s">
        <v>1478</v>
      </c>
      <c r="AQ263" s="92" t="str">
        <f t="shared" si="56"/>
        <v>Gascoigne House , Gasgoigne House</v>
      </c>
      <c r="AR263" s="93" t="str">
        <f t="shared" si="57"/>
        <v>Dublin</v>
      </c>
      <c r="AS263" s="93" t="s">
        <v>1377</v>
      </c>
      <c r="AT263" s="93">
        <v>109</v>
      </c>
      <c r="AU263" s="93">
        <v>104</v>
      </c>
      <c r="AV263" s="94">
        <v>95.412844036697251</v>
      </c>
      <c r="AW263" s="33">
        <f t="shared" si="58"/>
        <v>86.956521739130437</v>
      </c>
      <c r="AX263" s="94">
        <f t="shared" ref="AX263:AX294" si="59">AW263-AV263</f>
        <v>-8.456322297566814</v>
      </c>
    </row>
    <row r="264" spans="1:50" x14ac:dyDescent="0.2">
      <c r="A264" s="74" t="s">
        <v>1242</v>
      </c>
      <c r="B264" s="75" t="s">
        <v>1243</v>
      </c>
      <c r="C264" s="76" t="s">
        <v>1244</v>
      </c>
      <c r="D264" s="74" t="s">
        <v>1245</v>
      </c>
      <c r="E264" s="74" t="s">
        <v>826</v>
      </c>
      <c r="F264" s="21" t="s">
        <v>827</v>
      </c>
      <c r="G264" s="74" t="s">
        <v>827</v>
      </c>
      <c r="H264" s="74" t="s">
        <v>828</v>
      </c>
      <c r="I264" s="21" t="s">
        <v>829</v>
      </c>
      <c r="J264" s="21" t="str">
        <f>VLOOKUP(E264, 'RHA A to F by CCA'!A:B, 2,0)</f>
        <v>Area C</v>
      </c>
      <c r="K264" s="74" t="s">
        <v>1049</v>
      </c>
      <c r="L264" s="74" t="s">
        <v>830</v>
      </c>
      <c r="M264" s="74">
        <f t="shared" si="48"/>
        <v>61</v>
      </c>
      <c r="N264" s="74">
        <f t="shared" si="48"/>
        <v>48</v>
      </c>
      <c r="O264" s="33">
        <f t="shared" si="49"/>
        <v>78.688524590163937</v>
      </c>
      <c r="P264" s="74">
        <v>5</v>
      </c>
      <c r="Q264" s="74">
        <v>5</v>
      </c>
      <c r="R264" s="33">
        <f t="shared" si="50"/>
        <v>100</v>
      </c>
      <c r="S264" s="74">
        <v>0</v>
      </c>
      <c r="T264" s="74">
        <v>0</v>
      </c>
      <c r="U264" s="33" t="e">
        <f t="shared" si="51"/>
        <v>#DIV/0!</v>
      </c>
      <c r="V264" s="74">
        <v>12</v>
      </c>
      <c r="W264" s="74">
        <v>7</v>
      </c>
      <c r="X264" s="33">
        <f t="shared" si="52"/>
        <v>58.333333333333336</v>
      </c>
      <c r="Y264" s="74">
        <v>7</v>
      </c>
      <c r="Z264" s="74">
        <v>6</v>
      </c>
      <c r="AA264" s="33">
        <f t="shared" si="53"/>
        <v>85.714285714285708</v>
      </c>
      <c r="AB264" s="74">
        <v>9</v>
      </c>
      <c r="AC264" s="74">
        <v>2</v>
      </c>
      <c r="AD264" s="33">
        <f t="shared" si="54"/>
        <v>22.222222222222221</v>
      </c>
      <c r="AE264" s="74">
        <v>28</v>
      </c>
      <c r="AF264" s="74">
        <v>28</v>
      </c>
      <c r="AG264" s="33">
        <f t="shared" si="55"/>
        <v>100</v>
      </c>
      <c r="AH264" s="74">
        <v>0</v>
      </c>
      <c r="AI264" s="74" t="s">
        <v>135</v>
      </c>
      <c r="AJ264" s="74" t="s">
        <v>85</v>
      </c>
      <c r="AK264" s="74" t="s">
        <v>127</v>
      </c>
      <c r="AL264" s="74">
        <v>30</v>
      </c>
      <c r="AM264" s="77">
        <v>44529.477638888886</v>
      </c>
      <c r="AN264" s="77" t="s">
        <v>1246</v>
      </c>
      <c r="AO264" s="74">
        <v>53</v>
      </c>
      <c r="AP264" s="21" t="s">
        <v>1478</v>
      </c>
      <c r="AQ264" s="92" t="str">
        <f t="shared" si="56"/>
        <v>Roseville Nursing Home , 49 Meath Road</v>
      </c>
      <c r="AR264" s="93" t="str">
        <f t="shared" si="57"/>
        <v>Wicklow</v>
      </c>
      <c r="AS264" s="93" t="s">
        <v>78</v>
      </c>
      <c r="AT264" s="93" t="s">
        <v>78</v>
      </c>
      <c r="AU264" s="93" t="s">
        <v>78</v>
      </c>
      <c r="AV264" s="93" t="s">
        <v>78</v>
      </c>
      <c r="AW264" s="33">
        <f t="shared" si="58"/>
        <v>78.688524590163937</v>
      </c>
      <c r="AX264" s="94" t="s">
        <v>78</v>
      </c>
    </row>
    <row r="265" spans="1:50" x14ac:dyDescent="0.2">
      <c r="A265" s="74" t="s">
        <v>1247</v>
      </c>
      <c r="B265" s="75" t="s">
        <v>1248</v>
      </c>
      <c r="C265" s="76" t="s">
        <v>1249</v>
      </c>
      <c r="D265" s="74" t="s">
        <v>1250</v>
      </c>
      <c r="E265" s="74" t="s">
        <v>826</v>
      </c>
      <c r="F265" s="21" t="s">
        <v>827</v>
      </c>
      <c r="G265" s="74" t="s">
        <v>827</v>
      </c>
      <c r="H265" s="74" t="s">
        <v>828</v>
      </c>
      <c r="I265" s="21" t="s">
        <v>829</v>
      </c>
      <c r="J265" s="21" t="str">
        <f>VLOOKUP(E265, 'RHA A to F by CCA'!A:B, 2,0)</f>
        <v>Area C</v>
      </c>
      <c r="K265" s="74" t="s">
        <v>1049</v>
      </c>
      <c r="L265" s="74" t="s">
        <v>830</v>
      </c>
      <c r="M265" s="74">
        <f t="shared" si="48"/>
        <v>30</v>
      </c>
      <c r="N265" s="74">
        <f t="shared" si="48"/>
        <v>20</v>
      </c>
      <c r="O265" s="33">
        <f t="shared" si="49"/>
        <v>66.666666666666657</v>
      </c>
      <c r="P265" s="74">
        <v>2</v>
      </c>
      <c r="Q265" s="74">
        <v>1</v>
      </c>
      <c r="R265" s="33">
        <f t="shared" si="50"/>
        <v>50</v>
      </c>
      <c r="S265" s="74">
        <v>0</v>
      </c>
      <c r="T265" s="74">
        <v>0</v>
      </c>
      <c r="U265" s="33" t="e">
        <f t="shared" si="51"/>
        <v>#DIV/0!</v>
      </c>
      <c r="V265" s="74">
        <v>27</v>
      </c>
      <c r="W265" s="74">
        <v>18</v>
      </c>
      <c r="X265" s="33">
        <f t="shared" si="52"/>
        <v>66.666666666666657</v>
      </c>
      <c r="Y265" s="74">
        <v>0</v>
      </c>
      <c r="Z265" s="74">
        <v>0</v>
      </c>
      <c r="AA265" s="33" t="e">
        <f t="shared" si="53"/>
        <v>#DIV/0!</v>
      </c>
      <c r="AB265" s="74">
        <v>1</v>
      </c>
      <c r="AC265" s="74">
        <v>1</v>
      </c>
      <c r="AD265" s="33">
        <f t="shared" si="54"/>
        <v>100</v>
      </c>
      <c r="AE265" s="74">
        <v>0</v>
      </c>
      <c r="AF265" s="74">
        <v>0</v>
      </c>
      <c r="AG265" s="33" t="e">
        <f t="shared" si="55"/>
        <v>#DIV/0!</v>
      </c>
      <c r="AH265" s="74">
        <v>0</v>
      </c>
      <c r="AI265" s="74" t="s">
        <v>135</v>
      </c>
      <c r="AJ265" s="74" t="s">
        <v>1050</v>
      </c>
      <c r="AK265" s="74" t="s">
        <v>162</v>
      </c>
      <c r="AL265" s="74">
        <v>17</v>
      </c>
      <c r="AM265" s="77">
        <v>44622.15047453704</v>
      </c>
      <c r="AN265" s="77" t="s">
        <v>136</v>
      </c>
      <c r="AO265" s="74">
        <v>375</v>
      </c>
      <c r="AP265" s="21" t="s">
        <v>1478</v>
      </c>
      <c r="AQ265" s="92" t="str">
        <f t="shared" si="56"/>
        <v>Peacehaven Trust, 1 and 2 Hillside</v>
      </c>
      <c r="AR265" s="93" t="str">
        <f t="shared" si="57"/>
        <v>Wicklow</v>
      </c>
      <c r="AS265" s="93" t="s">
        <v>1377</v>
      </c>
      <c r="AT265" s="93">
        <v>28</v>
      </c>
      <c r="AU265" s="93">
        <v>20</v>
      </c>
      <c r="AV265" s="94">
        <v>71.428571428571431</v>
      </c>
      <c r="AW265" s="33">
        <f t="shared" si="58"/>
        <v>66.666666666666657</v>
      </c>
      <c r="AX265" s="94">
        <f t="shared" si="59"/>
        <v>-4.7619047619047734</v>
      </c>
    </row>
    <row r="266" spans="1:50" x14ac:dyDescent="0.2">
      <c r="A266" s="74" t="s">
        <v>1251</v>
      </c>
      <c r="B266" s="75" t="s">
        <v>1252</v>
      </c>
      <c r="C266" s="76" t="s">
        <v>1253</v>
      </c>
      <c r="D266" s="74" t="s">
        <v>1254</v>
      </c>
      <c r="E266" s="74" t="s">
        <v>835</v>
      </c>
      <c r="F266" s="21" t="s">
        <v>1467</v>
      </c>
      <c r="G266" s="74" t="s">
        <v>836</v>
      </c>
      <c r="H266" s="74" t="s">
        <v>828</v>
      </c>
      <c r="I266" s="21" t="s">
        <v>829</v>
      </c>
      <c r="J266" s="21" t="str">
        <f>VLOOKUP(E266, 'RHA A to F by CCA'!A:B, 2,0)</f>
        <v>Area C</v>
      </c>
      <c r="K266" s="74" t="s">
        <v>1049</v>
      </c>
      <c r="L266" s="74" t="s">
        <v>830</v>
      </c>
      <c r="M266" s="74">
        <f t="shared" si="48"/>
        <v>52</v>
      </c>
      <c r="N266" s="74">
        <f t="shared" si="48"/>
        <v>34</v>
      </c>
      <c r="O266" s="33">
        <f t="shared" si="49"/>
        <v>65.384615384615387</v>
      </c>
      <c r="P266" s="74">
        <v>2</v>
      </c>
      <c r="Q266" s="74">
        <v>2</v>
      </c>
      <c r="R266" s="33">
        <f t="shared" si="50"/>
        <v>100</v>
      </c>
      <c r="S266" s="74">
        <v>0</v>
      </c>
      <c r="T266" s="74">
        <v>0</v>
      </c>
      <c r="U266" s="33" t="e">
        <f t="shared" si="51"/>
        <v>#DIV/0!</v>
      </c>
      <c r="V266" s="74">
        <v>0</v>
      </c>
      <c r="W266" s="74">
        <v>0</v>
      </c>
      <c r="X266" s="33" t="e">
        <f t="shared" si="52"/>
        <v>#DIV/0!</v>
      </c>
      <c r="Y266" s="74">
        <v>14</v>
      </c>
      <c r="Z266" s="74">
        <v>11</v>
      </c>
      <c r="AA266" s="33">
        <f t="shared" si="53"/>
        <v>78.571428571428569</v>
      </c>
      <c r="AB266" s="74">
        <v>10</v>
      </c>
      <c r="AC266" s="74">
        <v>4</v>
      </c>
      <c r="AD266" s="33">
        <f t="shared" si="54"/>
        <v>40</v>
      </c>
      <c r="AE266" s="74">
        <v>26</v>
      </c>
      <c r="AF266" s="74">
        <v>17</v>
      </c>
      <c r="AG266" s="33">
        <f t="shared" si="55"/>
        <v>65.384615384615387</v>
      </c>
      <c r="AH266" s="74">
        <v>2</v>
      </c>
      <c r="AI266" s="74" t="s">
        <v>135</v>
      </c>
      <c r="AJ266" s="74" t="s">
        <v>1061</v>
      </c>
      <c r="AK266" s="74" t="s">
        <v>127</v>
      </c>
      <c r="AL266" s="74">
        <v>49</v>
      </c>
      <c r="AM266" s="77">
        <v>44616.357719907406</v>
      </c>
      <c r="AN266" s="77" t="s">
        <v>231</v>
      </c>
      <c r="AO266" s="74">
        <v>338</v>
      </c>
      <c r="AP266" s="21" t="s">
        <v>1478</v>
      </c>
      <c r="AQ266" s="92" t="str">
        <f t="shared" si="56"/>
        <v>Leeson Park House Nursing Home, Leeson Park House</v>
      </c>
      <c r="AR266" s="93" t="str">
        <f t="shared" si="57"/>
        <v>Dublin</v>
      </c>
      <c r="AS266" s="93" t="s">
        <v>78</v>
      </c>
      <c r="AT266" s="93" t="s">
        <v>78</v>
      </c>
      <c r="AU266" s="93" t="s">
        <v>78</v>
      </c>
      <c r="AV266" s="93" t="s">
        <v>78</v>
      </c>
      <c r="AW266" s="33">
        <f t="shared" si="58"/>
        <v>65.384615384615387</v>
      </c>
      <c r="AX266" s="94" t="s">
        <v>78</v>
      </c>
    </row>
    <row r="267" spans="1:50" x14ac:dyDescent="0.2">
      <c r="A267" s="74" t="s">
        <v>1255</v>
      </c>
      <c r="B267" s="75" t="s">
        <v>1256</v>
      </c>
      <c r="C267" s="76" t="s">
        <v>1257</v>
      </c>
      <c r="D267" s="74" t="s">
        <v>1258</v>
      </c>
      <c r="E267" s="74" t="s">
        <v>826</v>
      </c>
      <c r="F267" s="21" t="s">
        <v>827</v>
      </c>
      <c r="G267" s="74" t="s">
        <v>836</v>
      </c>
      <c r="H267" s="74" t="s">
        <v>828</v>
      </c>
      <c r="I267" s="21" t="s">
        <v>829</v>
      </c>
      <c r="J267" s="21" t="str">
        <f>VLOOKUP(E267, 'RHA A to F by CCA'!A:B, 2,0)</f>
        <v>Area C</v>
      </c>
      <c r="K267" s="74" t="s">
        <v>1049</v>
      </c>
      <c r="L267" s="74" t="s">
        <v>830</v>
      </c>
      <c r="M267" s="74">
        <f t="shared" si="48"/>
        <v>228</v>
      </c>
      <c r="N267" s="74">
        <f t="shared" si="48"/>
        <v>111</v>
      </c>
      <c r="O267" s="33">
        <f t="shared" si="49"/>
        <v>48.684210526315788</v>
      </c>
      <c r="P267" s="74">
        <v>21</v>
      </c>
      <c r="Q267" s="74">
        <v>13</v>
      </c>
      <c r="R267" s="33">
        <f t="shared" si="50"/>
        <v>61.904761904761905</v>
      </c>
      <c r="S267" s="74">
        <v>1</v>
      </c>
      <c r="T267" s="74">
        <v>1</v>
      </c>
      <c r="U267" s="33">
        <f t="shared" si="51"/>
        <v>100</v>
      </c>
      <c r="V267" s="74">
        <v>14</v>
      </c>
      <c r="W267" s="74">
        <v>14</v>
      </c>
      <c r="X267" s="33">
        <f t="shared" si="52"/>
        <v>100</v>
      </c>
      <c r="Y267" s="74">
        <v>59</v>
      </c>
      <c r="Z267" s="74">
        <v>32</v>
      </c>
      <c r="AA267" s="33">
        <f t="shared" si="53"/>
        <v>54.237288135593218</v>
      </c>
      <c r="AB267" s="74">
        <v>42</v>
      </c>
      <c r="AC267" s="74">
        <v>13</v>
      </c>
      <c r="AD267" s="33">
        <f t="shared" si="54"/>
        <v>30.952380952380953</v>
      </c>
      <c r="AE267" s="74">
        <v>91</v>
      </c>
      <c r="AF267" s="74">
        <v>38</v>
      </c>
      <c r="AG267" s="33">
        <f t="shared" si="55"/>
        <v>41.758241758241759</v>
      </c>
      <c r="AH267" s="74">
        <v>3</v>
      </c>
      <c r="AI267" s="74">
        <v>0</v>
      </c>
      <c r="AJ267" s="74" t="s">
        <v>1117</v>
      </c>
      <c r="AK267" s="74" t="s">
        <v>127</v>
      </c>
      <c r="AL267" s="74">
        <v>136</v>
      </c>
      <c r="AM267" s="77">
        <v>44623.358819444446</v>
      </c>
      <c r="AN267" s="77" t="s">
        <v>136</v>
      </c>
      <c r="AO267" s="74">
        <v>420</v>
      </c>
      <c r="AP267" s="21" t="s">
        <v>1478</v>
      </c>
      <c r="AQ267" s="92" t="str">
        <f t="shared" si="56"/>
        <v>Leopardstown Park Hospital, Leopardstown Road</v>
      </c>
      <c r="AR267" s="93" t="str">
        <f t="shared" si="57"/>
        <v>Dublin</v>
      </c>
      <c r="AS267" s="93" t="s">
        <v>78</v>
      </c>
      <c r="AT267" s="93" t="s">
        <v>78</v>
      </c>
      <c r="AU267" s="93" t="s">
        <v>78</v>
      </c>
      <c r="AV267" s="93" t="s">
        <v>78</v>
      </c>
      <c r="AW267" s="33">
        <f t="shared" si="58"/>
        <v>48.684210526315788</v>
      </c>
      <c r="AX267" s="94" t="s">
        <v>78</v>
      </c>
    </row>
    <row r="268" spans="1:50" x14ac:dyDescent="0.2">
      <c r="A268" s="74" t="s">
        <v>1259</v>
      </c>
      <c r="B268" s="75" t="s">
        <v>1260</v>
      </c>
      <c r="C268" s="76" t="s">
        <v>1261</v>
      </c>
      <c r="D268" s="74" t="s">
        <v>1262</v>
      </c>
      <c r="E268" s="74" t="s">
        <v>835</v>
      </c>
      <c r="F268" s="21" t="s">
        <v>1467</v>
      </c>
      <c r="G268" s="74" t="s">
        <v>836</v>
      </c>
      <c r="H268" s="74" t="s">
        <v>828</v>
      </c>
      <c r="I268" s="21" t="s">
        <v>829</v>
      </c>
      <c r="J268" s="21" t="str">
        <f>VLOOKUP(E268, 'RHA A to F by CCA'!A:B, 2,0)</f>
        <v>Area C</v>
      </c>
      <c r="K268" s="74" t="s">
        <v>1049</v>
      </c>
      <c r="L268" s="74" t="s">
        <v>830</v>
      </c>
      <c r="M268" s="74">
        <f t="shared" si="48"/>
        <v>106</v>
      </c>
      <c r="N268" s="74">
        <f t="shared" si="48"/>
        <v>45</v>
      </c>
      <c r="O268" s="33">
        <f t="shared" si="49"/>
        <v>42.452830188679243</v>
      </c>
      <c r="P268" s="74">
        <v>12</v>
      </c>
      <c r="Q268" s="74">
        <v>11</v>
      </c>
      <c r="R268" s="33">
        <f t="shared" si="50"/>
        <v>91.666666666666657</v>
      </c>
      <c r="S268" s="74">
        <v>1</v>
      </c>
      <c r="T268" s="74">
        <v>1</v>
      </c>
      <c r="U268" s="33">
        <f t="shared" si="51"/>
        <v>100</v>
      </c>
      <c r="V268" s="74">
        <v>6</v>
      </c>
      <c r="W268" s="74">
        <v>5</v>
      </c>
      <c r="X268" s="33">
        <f t="shared" si="52"/>
        <v>83.333333333333343</v>
      </c>
      <c r="Y268" s="74">
        <v>77</v>
      </c>
      <c r="Z268" s="74">
        <v>24</v>
      </c>
      <c r="AA268" s="33">
        <f t="shared" si="53"/>
        <v>31.168831168831169</v>
      </c>
      <c r="AB268" s="74">
        <v>10</v>
      </c>
      <c r="AC268" s="74">
        <v>4</v>
      </c>
      <c r="AD268" s="33">
        <f t="shared" si="54"/>
        <v>40</v>
      </c>
      <c r="AE268" s="74">
        <v>0</v>
      </c>
      <c r="AF268" s="74">
        <v>0</v>
      </c>
      <c r="AG268" s="33" t="e">
        <f t="shared" si="55"/>
        <v>#DIV/0!</v>
      </c>
      <c r="AH268" s="74">
        <v>6</v>
      </c>
      <c r="AI268" s="74" t="s">
        <v>135</v>
      </c>
      <c r="AJ268" s="74" t="s">
        <v>1117</v>
      </c>
      <c r="AK268" s="74" t="s">
        <v>127</v>
      </c>
      <c r="AL268" s="74">
        <v>58</v>
      </c>
      <c r="AM268" s="77">
        <v>44539.155613425923</v>
      </c>
      <c r="AN268" s="77" t="s">
        <v>278</v>
      </c>
      <c r="AO268" s="74">
        <v>109</v>
      </c>
      <c r="AP268" s="21" t="s">
        <v>1478</v>
      </c>
      <c r="AQ268" s="92" t="str">
        <f t="shared" si="56"/>
        <v>The Royal Hospital Donnybrook, Bloomfield Avenue</v>
      </c>
      <c r="AR268" s="93" t="str">
        <f t="shared" si="57"/>
        <v>Dublin</v>
      </c>
      <c r="AS268" s="93" t="s">
        <v>1377</v>
      </c>
      <c r="AT268" s="93">
        <v>283</v>
      </c>
      <c r="AU268" s="93">
        <v>157</v>
      </c>
      <c r="AV268" s="94">
        <v>55.477031802120138</v>
      </c>
      <c r="AW268" s="33">
        <f t="shared" si="58"/>
        <v>42.452830188679243</v>
      </c>
      <c r="AX268" s="94">
        <f t="shared" si="59"/>
        <v>-13.024201613440894</v>
      </c>
    </row>
    <row r="269" spans="1:50" x14ac:dyDescent="0.2">
      <c r="A269" s="74" t="e">
        <v>#N/A</v>
      </c>
      <c r="B269" s="75" t="s">
        <v>1263</v>
      </c>
      <c r="C269" s="76" t="s">
        <v>1264</v>
      </c>
      <c r="D269" s="74" t="s">
        <v>1265</v>
      </c>
      <c r="E269" s="74" t="s">
        <v>826</v>
      </c>
      <c r="F269" s="21" t="s">
        <v>827</v>
      </c>
      <c r="G269" s="74" t="s">
        <v>827</v>
      </c>
      <c r="H269" s="74" t="s">
        <v>828</v>
      </c>
      <c r="I269" s="21" t="s">
        <v>829</v>
      </c>
      <c r="J269" s="21" t="str">
        <f>VLOOKUP(E269, 'RHA A to F by CCA'!A:B, 2,0)</f>
        <v>Area C</v>
      </c>
      <c r="K269" s="74" t="s">
        <v>1049</v>
      </c>
      <c r="L269" s="74" t="s">
        <v>830</v>
      </c>
      <c r="M269" s="74">
        <f t="shared" si="48"/>
        <v>9</v>
      </c>
      <c r="N269" s="74">
        <f t="shared" si="48"/>
        <v>3</v>
      </c>
      <c r="O269" s="33">
        <f t="shared" si="49"/>
        <v>33.333333333333329</v>
      </c>
      <c r="P269" s="74">
        <v>0</v>
      </c>
      <c r="Q269" s="74">
        <v>0</v>
      </c>
      <c r="R269" s="33" t="e">
        <f t="shared" si="50"/>
        <v>#DIV/0!</v>
      </c>
      <c r="S269" s="74">
        <v>0</v>
      </c>
      <c r="T269" s="74">
        <v>0</v>
      </c>
      <c r="U269" s="33" t="e">
        <f t="shared" si="51"/>
        <v>#DIV/0!</v>
      </c>
      <c r="V269" s="74">
        <v>9</v>
      </c>
      <c r="W269" s="74">
        <v>3</v>
      </c>
      <c r="X269" s="33">
        <f t="shared" si="52"/>
        <v>33.333333333333329</v>
      </c>
      <c r="Y269" s="74">
        <v>0</v>
      </c>
      <c r="Z269" s="74">
        <v>0</v>
      </c>
      <c r="AA269" s="33" t="e">
        <f t="shared" si="53"/>
        <v>#DIV/0!</v>
      </c>
      <c r="AB269" s="74">
        <v>0</v>
      </c>
      <c r="AC269" s="74">
        <v>0</v>
      </c>
      <c r="AD269" s="33" t="e">
        <f t="shared" si="54"/>
        <v>#DIV/0!</v>
      </c>
      <c r="AE269" s="74">
        <v>0</v>
      </c>
      <c r="AF269" s="74">
        <v>0</v>
      </c>
      <c r="AG269" s="33" t="e">
        <f t="shared" si="55"/>
        <v>#DIV/0!</v>
      </c>
      <c r="AH269" s="74">
        <v>0</v>
      </c>
      <c r="AI269" s="74" t="s">
        <v>135</v>
      </c>
      <c r="AJ269" s="74" t="s">
        <v>1117</v>
      </c>
      <c r="AK269" s="74" t="s">
        <v>162</v>
      </c>
      <c r="AL269" s="74">
        <v>2</v>
      </c>
      <c r="AM269" s="77">
        <v>44622.203182870369</v>
      </c>
      <c r="AN269" s="77" t="s">
        <v>136</v>
      </c>
      <c r="AO269" s="74">
        <v>377</v>
      </c>
      <c r="AP269" s="21" t="s">
        <v>1478</v>
      </c>
      <c r="AQ269" s="92" t="str">
        <f t="shared" si="56"/>
        <v>Oakview, Ballyrahan, Tinahely</v>
      </c>
      <c r="AR269" s="93" t="str">
        <f t="shared" si="57"/>
        <v>Wicklow</v>
      </c>
      <c r="AS269" s="93" t="s">
        <v>78</v>
      </c>
      <c r="AT269" s="93" t="s">
        <v>78</v>
      </c>
      <c r="AU269" s="93" t="s">
        <v>78</v>
      </c>
      <c r="AV269" s="93" t="s">
        <v>78</v>
      </c>
      <c r="AW269" s="33">
        <f t="shared" si="58"/>
        <v>33.333333333333329</v>
      </c>
      <c r="AX269" s="94" t="s">
        <v>78</v>
      </c>
    </row>
    <row r="270" spans="1:50" x14ac:dyDescent="0.2">
      <c r="A270" s="74" t="s">
        <v>1266</v>
      </c>
      <c r="B270" s="75" t="s">
        <v>1267</v>
      </c>
      <c r="C270" s="76" t="s">
        <v>1268</v>
      </c>
      <c r="D270" s="74" t="s">
        <v>1269</v>
      </c>
      <c r="E270" s="74" t="s">
        <v>826</v>
      </c>
      <c r="F270" s="21" t="s">
        <v>827</v>
      </c>
      <c r="G270" s="74" t="s">
        <v>827</v>
      </c>
      <c r="H270" s="74" t="s">
        <v>828</v>
      </c>
      <c r="I270" s="21" t="s">
        <v>829</v>
      </c>
      <c r="J270" s="21" t="str">
        <f>VLOOKUP(E270, 'RHA A to F by CCA'!A:B, 2,0)</f>
        <v>Area C</v>
      </c>
      <c r="K270" s="74" t="s">
        <v>1049</v>
      </c>
      <c r="L270" s="74" t="s">
        <v>830</v>
      </c>
      <c r="M270" s="74">
        <f t="shared" si="48"/>
        <v>53</v>
      </c>
      <c r="N270" s="74">
        <f t="shared" si="48"/>
        <v>14</v>
      </c>
      <c r="O270" s="33">
        <f t="shared" si="49"/>
        <v>26.415094339622641</v>
      </c>
      <c r="P270" s="74">
        <v>3</v>
      </c>
      <c r="Q270" s="74">
        <v>2</v>
      </c>
      <c r="R270" s="33">
        <f t="shared" si="50"/>
        <v>66.666666666666657</v>
      </c>
      <c r="S270" s="74">
        <v>0</v>
      </c>
      <c r="T270" s="74">
        <v>0</v>
      </c>
      <c r="U270" s="33" t="e">
        <f t="shared" si="51"/>
        <v>#DIV/0!</v>
      </c>
      <c r="V270" s="74">
        <v>0</v>
      </c>
      <c r="W270" s="74">
        <v>0</v>
      </c>
      <c r="X270" s="33" t="e">
        <f t="shared" si="52"/>
        <v>#DIV/0!</v>
      </c>
      <c r="Y270" s="74">
        <v>4</v>
      </c>
      <c r="Z270" s="74">
        <v>3</v>
      </c>
      <c r="AA270" s="33">
        <f t="shared" si="53"/>
        <v>75</v>
      </c>
      <c r="AB270" s="74">
        <v>6</v>
      </c>
      <c r="AC270" s="74">
        <v>1</v>
      </c>
      <c r="AD270" s="33">
        <f t="shared" si="54"/>
        <v>16.666666666666664</v>
      </c>
      <c r="AE270" s="74">
        <v>40</v>
      </c>
      <c r="AF270" s="74">
        <v>8</v>
      </c>
      <c r="AG270" s="33">
        <f t="shared" si="55"/>
        <v>20</v>
      </c>
      <c r="AH270" s="74">
        <v>6</v>
      </c>
      <c r="AI270" s="74" t="s">
        <v>135</v>
      </c>
      <c r="AJ270" s="74" t="s">
        <v>1050</v>
      </c>
      <c r="AK270" s="74" t="s">
        <v>1056</v>
      </c>
      <c r="AL270" s="74">
        <v>22</v>
      </c>
      <c r="AM270" s="77">
        <v>44626.088888888888</v>
      </c>
      <c r="AN270" s="77">
        <v>44626</v>
      </c>
      <c r="AO270" s="74">
        <v>438</v>
      </c>
      <c r="AP270" s="21" t="s">
        <v>1478</v>
      </c>
      <c r="AQ270" s="92" t="str">
        <f t="shared" si="56"/>
        <v>Ardeen Cheshire Home, Shillelagh</v>
      </c>
      <c r="AR270" s="93" t="str">
        <f t="shared" si="57"/>
        <v>Wicklow</v>
      </c>
      <c r="AS270" s="93" t="s">
        <v>78</v>
      </c>
      <c r="AT270" s="93" t="s">
        <v>78</v>
      </c>
      <c r="AU270" s="93" t="s">
        <v>78</v>
      </c>
      <c r="AV270" s="93" t="s">
        <v>78</v>
      </c>
      <c r="AW270" s="33">
        <f t="shared" si="58"/>
        <v>26.415094339622641</v>
      </c>
      <c r="AX270" s="94" t="s">
        <v>78</v>
      </c>
    </row>
    <row r="271" spans="1:50" x14ac:dyDescent="0.2">
      <c r="A271" s="74" t="s">
        <v>1270</v>
      </c>
      <c r="B271" s="75" t="s">
        <v>1271</v>
      </c>
      <c r="C271" s="76" t="s">
        <v>1272</v>
      </c>
      <c r="D271" s="74" t="s">
        <v>1273</v>
      </c>
      <c r="E271" s="74" t="s">
        <v>860</v>
      </c>
      <c r="F271" s="21" t="s">
        <v>1468</v>
      </c>
      <c r="G271" s="74" t="s">
        <v>836</v>
      </c>
      <c r="H271" s="74" t="s">
        <v>828</v>
      </c>
      <c r="I271" s="21" t="s">
        <v>829</v>
      </c>
      <c r="J271" s="21" t="str">
        <f>VLOOKUP(E271, 'RHA A to F by CCA'!A:B, 2,0)</f>
        <v>Area C</v>
      </c>
      <c r="K271" s="74" t="s">
        <v>1049</v>
      </c>
      <c r="L271" s="74" t="s">
        <v>830</v>
      </c>
      <c r="M271" s="74">
        <f t="shared" si="48"/>
        <v>330</v>
      </c>
      <c r="N271" s="74">
        <f t="shared" si="48"/>
        <v>64</v>
      </c>
      <c r="O271" s="33">
        <f t="shared" si="49"/>
        <v>19.393939393939394</v>
      </c>
      <c r="P271" s="74">
        <v>165</v>
      </c>
      <c r="Q271" s="74">
        <v>0</v>
      </c>
      <c r="R271" s="33">
        <f t="shared" si="50"/>
        <v>0</v>
      </c>
      <c r="S271" s="74">
        <v>0</v>
      </c>
      <c r="T271" s="74">
        <v>0</v>
      </c>
      <c r="U271" s="33" t="e">
        <f t="shared" si="51"/>
        <v>#DIV/0!</v>
      </c>
      <c r="V271" s="74">
        <v>165</v>
      </c>
      <c r="W271" s="74">
        <v>64</v>
      </c>
      <c r="X271" s="33">
        <f t="shared" si="52"/>
        <v>38.787878787878789</v>
      </c>
      <c r="Y271" s="74">
        <v>0</v>
      </c>
      <c r="Z271" s="74">
        <v>0</v>
      </c>
      <c r="AA271" s="33" t="e">
        <f t="shared" si="53"/>
        <v>#DIV/0!</v>
      </c>
      <c r="AB271" s="74">
        <v>0</v>
      </c>
      <c r="AC271" s="74">
        <v>0</v>
      </c>
      <c r="AD271" s="33" t="e">
        <f t="shared" si="54"/>
        <v>#DIV/0!</v>
      </c>
      <c r="AE271" s="74">
        <v>0</v>
      </c>
      <c r="AF271" s="74">
        <v>0</v>
      </c>
      <c r="AG271" s="33" t="e">
        <f t="shared" si="55"/>
        <v>#DIV/0!</v>
      </c>
      <c r="AH271" s="74">
        <v>0</v>
      </c>
      <c r="AI271" s="74" t="s">
        <v>135</v>
      </c>
      <c r="AJ271" s="74" t="s">
        <v>1117</v>
      </c>
      <c r="AK271" s="74" t="s">
        <v>162</v>
      </c>
      <c r="AL271" s="74">
        <v>115</v>
      </c>
      <c r="AM271" s="77">
        <v>44652.212951388887</v>
      </c>
      <c r="AN271" s="77" t="s">
        <v>1274</v>
      </c>
      <c r="AO271" s="74">
        <v>326</v>
      </c>
      <c r="AP271" s="21" t="s">
        <v>1478</v>
      </c>
      <c r="AQ271" s="92" t="str">
        <f t="shared" si="56"/>
        <v xml:space="preserve">Glasthule, 111-117 Saint John of God </v>
      </c>
      <c r="AR271" s="93" t="str">
        <f t="shared" si="57"/>
        <v>Dublin</v>
      </c>
      <c r="AS271" s="93" t="s">
        <v>78</v>
      </c>
      <c r="AT271" s="93" t="s">
        <v>78</v>
      </c>
      <c r="AU271" s="93" t="s">
        <v>78</v>
      </c>
      <c r="AV271" s="93" t="s">
        <v>78</v>
      </c>
      <c r="AW271" s="33">
        <f t="shared" si="58"/>
        <v>19.393939393939394</v>
      </c>
      <c r="AX271" s="94" t="s">
        <v>78</v>
      </c>
    </row>
    <row r="272" spans="1:50" x14ac:dyDescent="0.2">
      <c r="A272" s="74" t="s">
        <v>1275</v>
      </c>
      <c r="B272" s="75" t="s">
        <v>1276</v>
      </c>
      <c r="C272" s="76" t="s">
        <v>1277</v>
      </c>
      <c r="D272" s="74" t="s">
        <v>1278</v>
      </c>
      <c r="E272" s="74" t="s">
        <v>826</v>
      </c>
      <c r="F272" s="21" t="s">
        <v>827</v>
      </c>
      <c r="G272" s="74" t="s">
        <v>827</v>
      </c>
      <c r="H272" s="74" t="s">
        <v>828</v>
      </c>
      <c r="I272" s="21" t="s">
        <v>829</v>
      </c>
      <c r="J272" s="21" t="str">
        <f>VLOOKUP(E272, 'RHA A to F by CCA'!A:B, 2,0)</f>
        <v>Area C</v>
      </c>
      <c r="K272" s="74" t="s">
        <v>1049</v>
      </c>
      <c r="L272" s="74" t="s">
        <v>830</v>
      </c>
      <c r="M272" s="74">
        <f t="shared" si="48"/>
        <v>574</v>
      </c>
      <c r="N272" s="74">
        <f t="shared" si="48"/>
        <v>72</v>
      </c>
      <c r="O272" s="33">
        <f t="shared" si="49"/>
        <v>12.543554006968641</v>
      </c>
      <c r="P272" s="74">
        <v>0</v>
      </c>
      <c r="Q272" s="74">
        <v>0</v>
      </c>
      <c r="R272" s="33" t="e">
        <f t="shared" si="50"/>
        <v>#DIV/0!</v>
      </c>
      <c r="S272" s="74">
        <v>0</v>
      </c>
      <c r="T272" s="74">
        <v>0</v>
      </c>
      <c r="U272" s="33" t="e">
        <f t="shared" si="51"/>
        <v>#DIV/0!</v>
      </c>
      <c r="V272" s="74">
        <v>574</v>
      </c>
      <c r="W272" s="74">
        <v>72</v>
      </c>
      <c r="X272" s="33">
        <f t="shared" si="52"/>
        <v>12.543554006968641</v>
      </c>
      <c r="Y272" s="74">
        <v>0</v>
      </c>
      <c r="Z272" s="74">
        <v>0</v>
      </c>
      <c r="AA272" s="33" t="e">
        <f t="shared" si="53"/>
        <v>#DIV/0!</v>
      </c>
      <c r="AB272" s="74">
        <v>0</v>
      </c>
      <c r="AC272" s="74">
        <v>0</v>
      </c>
      <c r="AD272" s="33" t="e">
        <f t="shared" si="54"/>
        <v>#DIV/0!</v>
      </c>
      <c r="AE272" s="74">
        <v>0</v>
      </c>
      <c r="AF272" s="74">
        <v>0</v>
      </c>
      <c r="AG272" s="33" t="e">
        <f t="shared" si="55"/>
        <v>#DIV/0!</v>
      </c>
      <c r="AH272" s="74">
        <v>0</v>
      </c>
      <c r="AI272" s="74">
        <v>0</v>
      </c>
      <c r="AJ272" s="74" t="s">
        <v>1117</v>
      </c>
      <c r="AK272" s="74" t="s">
        <v>162</v>
      </c>
      <c r="AL272" s="74">
        <v>101</v>
      </c>
      <c r="AM272" s="77">
        <v>44642.121608796297</v>
      </c>
      <c r="AN272" s="77" t="s">
        <v>1279</v>
      </c>
      <c r="AO272" s="74">
        <v>565</v>
      </c>
      <c r="AP272" s="21" t="s">
        <v>1478</v>
      </c>
      <c r="AQ272" s="92" t="str">
        <f t="shared" si="56"/>
        <v>Sunbeam House Services, Head Office, Southern Cross House, Southern Cross Business Park, Bray, Co. Wicklow</v>
      </c>
      <c r="AR272" s="93" t="str">
        <f t="shared" si="57"/>
        <v>Wicklow</v>
      </c>
      <c r="AS272" s="93" t="s">
        <v>78</v>
      </c>
      <c r="AT272" s="93" t="s">
        <v>78</v>
      </c>
      <c r="AU272" s="93" t="s">
        <v>78</v>
      </c>
      <c r="AV272" s="93" t="s">
        <v>78</v>
      </c>
      <c r="AW272" s="33">
        <f t="shared" si="58"/>
        <v>12.543554006968641</v>
      </c>
      <c r="AX272" s="94" t="s">
        <v>78</v>
      </c>
    </row>
    <row r="273" spans="1:50" x14ac:dyDescent="0.2">
      <c r="A273" s="74" t="s">
        <v>1280</v>
      </c>
      <c r="B273" s="75" t="s">
        <v>1281</v>
      </c>
      <c r="C273" s="76" t="s">
        <v>1282</v>
      </c>
      <c r="D273" s="74" t="s">
        <v>1283</v>
      </c>
      <c r="E273" s="74" t="s">
        <v>875</v>
      </c>
      <c r="F273" s="21" t="s">
        <v>1470</v>
      </c>
      <c r="G273" s="74" t="s">
        <v>880</v>
      </c>
      <c r="H273" s="74" t="s">
        <v>828</v>
      </c>
      <c r="I273" s="21" t="s">
        <v>829</v>
      </c>
      <c r="J273" s="21" t="str">
        <f>VLOOKUP(E273, 'RHA A to F by CCA'!A:B, 2,0)</f>
        <v>Area B</v>
      </c>
      <c r="K273" s="74" t="s">
        <v>1049</v>
      </c>
      <c r="L273" s="74" t="s">
        <v>870</v>
      </c>
      <c r="M273" s="74">
        <f t="shared" si="48"/>
        <v>41</v>
      </c>
      <c r="N273" s="74">
        <f t="shared" si="48"/>
        <v>41</v>
      </c>
      <c r="O273" s="33">
        <f t="shared" si="49"/>
        <v>100</v>
      </c>
      <c r="P273" s="74">
        <v>3</v>
      </c>
      <c r="Q273" s="74">
        <v>3</v>
      </c>
      <c r="R273" s="33">
        <f t="shared" si="50"/>
        <v>100</v>
      </c>
      <c r="S273" s="74">
        <v>0</v>
      </c>
      <c r="T273" s="74">
        <v>0</v>
      </c>
      <c r="U273" s="33" t="e">
        <f t="shared" si="51"/>
        <v>#DIV/0!</v>
      </c>
      <c r="V273" s="74">
        <v>1</v>
      </c>
      <c r="W273" s="74">
        <v>1</v>
      </c>
      <c r="X273" s="33">
        <f t="shared" si="52"/>
        <v>100</v>
      </c>
      <c r="Y273" s="74">
        <v>11</v>
      </c>
      <c r="Z273" s="74">
        <v>11</v>
      </c>
      <c r="AA273" s="33">
        <f t="shared" si="53"/>
        <v>100</v>
      </c>
      <c r="AB273" s="74">
        <v>3</v>
      </c>
      <c r="AC273" s="74">
        <v>3</v>
      </c>
      <c r="AD273" s="33">
        <f t="shared" si="54"/>
        <v>100</v>
      </c>
      <c r="AE273" s="74">
        <v>23</v>
      </c>
      <c r="AF273" s="74">
        <v>23</v>
      </c>
      <c r="AG273" s="33">
        <f t="shared" si="55"/>
        <v>100</v>
      </c>
      <c r="AH273" s="74">
        <v>5</v>
      </c>
      <c r="AI273" s="74" t="s">
        <v>135</v>
      </c>
      <c r="AJ273" s="74" t="s">
        <v>1061</v>
      </c>
      <c r="AK273" s="74" t="s">
        <v>127</v>
      </c>
      <c r="AL273" s="74">
        <v>37</v>
      </c>
      <c r="AM273" s="77">
        <v>44631.132384259261</v>
      </c>
      <c r="AN273" s="77" t="s">
        <v>640</v>
      </c>
      <c r="AO273" s="74">
        <v>493</v>
      </c>
      <c r="AP273" s="21" t="s">
        <v>1478</v>
      </c>
      <c r="AQ273" s="92" t="str">
        <f t="shared" si="56"/>
        <v>Curragh Lawns Nursing Home, Kineagh</v>
      </c>
      <c r="AR273" s="93" t="str">
        <f t="shared" si="57"/>
        <v>Kildare</v>
      </c>
      <c r="AS273" s="93" t="s">
        <v>78</v>
      </c>
      <c r="AT273" s="93" t="s">
        <v>78</v>
      </c>
      <c r="AU273" s="93" t="s">
        <v>78</v>
      </c>
      <c r="AV273" s="93" t="s">
        <v>78</v>
      </c>
      <c r="AW273" s="33">
        <f t="shared" si="58"/>
        <v>100</v>
      </c>
      <c r="AX273" s="94" t="s">
        <v>78</v>
      </c>
    </row>
    <row r="274" spans="1:50" x14ac:dyDescent="0.2">
      <c r="A274" s="74" t="s">
        <v>1284</v>
      </c>
      <c r="B274" s="75" t="s">
        <v>1285</v>
      </c>
      <c r="C274" s="76" t="s">
        <v>1286</v>
      </c>
      <c r="D274" s="74" t="s">
        <v>1287</v>
      </c>
      <c r="E274" s="74" t="s">
        <v>869</v>
      </c>
      <c r="F274" s="21" t="s">
        <v>1469</v>
      </c>
      <c r="G274" s="74" t="s">
        <v>836</v>
      </c>
      <c r="H274" s="74" t="s">
        <v>828</v>
      </c>
      <c r="I274" s="21" t="s">
        <v>829</v>
      </c>
      <c r="J274" s="21" t="str">
        <f>VLOOKUP(E274, 'RHA A to F by CCA'!A:B, 2,0)</f>
        <v>Area B</v>
      </c>
      <c r="K274" s="74" t="s">
        <v>1049</v>
      </c>
      <c r="L274" s="74" t="s">
        <v>870</v>
      </c>
      <c r="M274" s="74">
        <f t="shared" si="48"/>
        <v>589</v>
      </c>
      <c r="N274" s="74">
        <f t="shared" si="48"/>
        <v>430</v>
      </c>
      <c r="O274" s="33">
        <f t="shared" si="49"/>
        <v>73.00509337860781</v>
      </c>
      <c r="P274" s="74">
        <v>81</v>
      </c>
      <c r="Q274" s="74">
        <v>56</v>
      </c>
      <c r="R274" s="33">
        <f t="shared" si="50"/>
        <v>69.135802469135797</v>
      </c>
      <c r="S274" s="74">
        <v>23</v>
      </c>
      <c r="T274" s="74">
        <v>21</v>
      </c>
      <c r="U274" s="33">
        <f t="shared" si="51"/>
        <v>91.304347826086953</v>
      </c>
      <c r="V274" s="74">
        <v>72</v>
      </c>
      <c r="W274" s="74">
        <v>67</v>
      </c>
      <c r="X274" s="33">
        <f t="shared" si="52"/>
        <v>93.055555555555557</v>
      </c>
      <c r="Y274" s="74">
        <v>223</v>
      </c>
      <c r="Z274" s="74">
        <v>161</v>
      </c>
      <c r="AA274" s="33">
        <f t="shared" si="53"/>
        <v>72.197309417040358</v>
      </c>
      <c r="AB274" s="74">
        <v>95</v>
      </c>
      <c r="AC274" s="74">
        <v>48</v>
      </c>
      <c r="AD274" s="33">
        <f t="shared" si="54"/>
        <v>50.526315789473685</v>
      </c>
      <c r="AE274" s="74">
        <v>95</v>
      </c>
      <c r="AF274" s="74">
        <v>77</v>
      </c>
      <c r="AG274" s="33">
        <f t="shared" si="55"/>
        <v>81.05263157894737</v>
      </c>
      <c r="AH274" s="74">
        <v>0</v>
      </c>
      <c r="AI274" s="74" t="s">
        <v>135</v>
      </c>
      <c r="AJ274" s="74" t="s">
        <v>1117</v>
      </c>
      <c r="AK274" s="74" t="s">
        <v>1005</v>
      </c>
      <c r="AL274" s="74">
        <v>92</v>
      </c>
      <c r="AM274" s="77">
        <v>44650.292615740742</v>
      </c>
      <c r="AN274" s="77" t="s">
        <v>396</v>
      </c>
      <c r="AO274" s="74">
        <v>571</v>
      </c>
      <c r="AP274" s="21" t="s">
        <v>717</v>
      </c>
      <c r="AQ274" s="92" t="str">
        <f t="shared" si="56"/>
        <v>Our Lady's Hospice, Harold's Cross road</v>
      </c>
      <c r="AR274" s="93" t="str">
        <f t="shared" si="57"/>
        <v>Dublin</v>
      </c>
      <c r="AS274" s="93" t="s">
        <v>78</v>
      </c>
      <c r="AT274" s="93" t="s">
        <v>78</v>
      </c>
      <c r="AU274" s="93" t="s">
        <v>78</v>
      </c>
      <c r="AV274" s="93" t="s">
        <v>78</v>
      </c>
      <c r="AW274" s="33">
        <f t="shared" si="58"/>
        <v>73.00509337860781</v>
      </c>
      <c r="AX274" s="94" t="s">
        <v>78</v>
      </c>
    </row>
    <row r="275" spans="1:50" x14ac:dyDescent="0.2">
      <c r="A275" s="74" t="s">
        <v>1288</v>
      </c>
      <c r="B275" s="75" t="s">
        <v>1289</v>
      </c>
      <c r="C275" s="76" t="s">
        <v>1290</v>
      </c>
      <c r="D275" s="74" t="s">
        <v>1291</v>
      </c>
      <c r="E275" s="74" t="s">
        <v>875</v>
      </c>
      <c r="F275" s="21" t="s">
        <v>1470</v>
      </c>
      <c r="G275" s="74" t="s">
        <v>827</v>
      </c>
      <c r="H275" s="74" t="s">
        <v>828</v>
      </c>
      <c r="I275" s="21" t="s">
        <v>829</v>
      </c>
      <c r="J275" s="21" t="str">
        <f>VLOOKUP(E275, 'RHA A to F by CCA'!A:B, 2,0)</f>
        <v>Area B</v>
      </c>
      <c r="K275" s="74" t="s">
        <v>1049</v>
      </c>
      <c r="L275" s="74" t="s">
        <v>870</v>
      </c>
      <c r="M275" s="74">
        <f t="shared" si="48"/>
        <v>7</v>
      </c>
      <c r="N275" s="74">
        <f t="shared" si="48"/>
        <v>5</v>
      </c>
      <c r="O275" s="33">
        <f t="shared" si="49"/>
        <v>71.428571428571431</v>
      </c>
      <c r="P275" s="74">
        <v>0</v>
      </c>
      <c r="Q275" s="74">
        <v>0</v>
      </c>
      <c r="R275" s="33" t="e">
        <f t="shared" si="50"/>
        <v>#DIV/0!</v>
      </c>
      <c r="S275" s="74">
        <v>0</v>
      </c>
      <c r="T275" s="74">
        <v>0</v>
      </c>
      <c r="U275" s="33" t="e">
        <f t="shared" si="51"/>
        <v>#DIV/0!</v>
      </c>
      <c r="V275" s="74">
        <v>7</v>
      </c>
      <c r="W275" s="74">
        <v>5</v>
      </c>
      <c r="X275" s="33">
        <f t="shared" si="52"/>
        <v>71.428571428571431</v>
      </c>
      <c r="Y275" s="74">
        <v>0</v>
      </c>
      <c r="Z275" s="74">
        <v>0</v>
      </c>
      <c r="AA275" s="33" t="e">
        <f t="shared" si="53"/>
        <v>#DIV/0!</v>
      </c>
      <c r="AB275" s="74">
        <v>0</v>
      </c>
      <c r="AC275" s="74">
        <v>0</v>
      </c>
      <c r="AD275" s="33" t="e">
        <f t="shared" si="54"/>
        <v>#DIV/0!</v>
      </c>
      <c r="AE275" s="74">
        <v>0</v>
      </c>
      <c r="AF275" s="74">
        <v>0</v>
      </c>
      <c r="AG275" s="33" t="e">
        <f t="shared" si="55"/>
        <v>#DIV/0!</v>
      </c>
      <c r="AH275" s="74">
        <v>0</v>
      </c>
      <c r="AI275" s="74" t="s">
        <v>135</v>
      </c>
      <c r="AJ275" s="74" t="s">
        <v>1117</v>
      </c>
      <c r="AK275" s="74" t="s">
        <v>162</v>
      </c>
      <c r="AL275" s="74">
        <v>4</v>
      </c>
      <c r="AM275" s="77">
        <v>44622.208437499998</v>
      </c>
      <c r="AN275" s="77" t="s">
        <v>1292</v>
      </c>
      <c r="AO275" s="74">
        <v>378</v>
      </c>
      <c r="AP275" s="21" t="s">
        <v>1478</v>
      </c>
      <c r="AQ275" s="92" t="str">
        <f t="shared" si="56"/>
        <v>Allendale, 14 Allendale</v>
      </c>
      <c r="AR275" s="93" t="str">
        <f t="shared" si="57"/>
        <v>Wicklow</v>
      </c>
      <c r="AS275" s="93" t="s">
        <v>78</v>
      </c>
      <c r="AT275" s="93" t="s">
        <v>78</v>
      </c>
      <c r="AU275" s="93" t="s">
        <v>78</v>
      </c>
      <c r="AV275" s="93" t="s">
        <v>78</v>
      </c>
      <c r="AW275" s="33">
        <f t="shared" si="58"/>
        <v>71.428571428571431</v>
      </c>
      <c r="AX275" s="94" t="s">
        <v>78</v>
      </c>
    </row>
    <row r="276" spans="1:50" x14ac:dyDescent="0.2">
      <c r="A276" s="74" t="s">
        <v>1293</v>
      </c>
      <c r="B276" s="75" t="s">
        <v>1294</v>
      </c>
      <c r="C276" s="76" t="s">
        <v>1295</v>
      </c>
      <c r="D276" s="74" t="s">
        <v>1296</v>
      </c>
      <c r="E276" s="74" t="s">
        <v>894</v>
      </c>
      <c r="F276" s="21" t="s">
        <v>1471</v>
      </c>
      <c r="G276" s="74" t="s">
        <v>836</v>
      </c>
      <c r="H276" s="74" t="s">
        <v>828</v>
      </c>
      <c r="I276" s="21" t="s">
        <v>829</v>
      </c>
      <c r="J276" s="21" t="str">
        <f>VLOOKUP(E276, 'RHA A to F by CCA'!A:B, 2,0)</f>
        <v>Area B</v>
      </c>
      <c r="K276" s="74" t="s">
        <v>1049</v>
      </c>
      <c r="L276" s="74" t="s">
        <v>870</v>
      </c>
      <c r="M276" s="74">
        <f t="shared" si="48"/>
        <v>39</v>
      </c>
      <c r="N276" s="74">
        <f t="shared" si="48"/>
        <v>27</v>
      </c>
      <c r="O276" s="33">
        <f t="shared" si="49"/>
        <v>69.230769230769226</v>
      </c>
      <c r="P276" s="74">
        <v>3</v>
      </c>
      <c r="Q276" s="74">
        <v>3</v>
      </c>
      <c r="R276" s="33">
        <f t="shared" si="50"/>
        <v>100</v>
      </c>
      <c r="S276" s="74">
        <v>0</v>
      </c>
      <c r="T276" s="74">
        <v>0</v>
      </c>
      <c r="U276" s="33" t="e">
        <f t="shared" si="51"/>
        <v>#DIV/0!</v>
      </c>
      <c r="V276" s="74">
        <v>0</v>
      </c>
      <c r="W276" s="74">
        <v>0</v>
      </c>
      <c r="X276" s="33" t="e">
        <f t="shared" si="52"/>
        <v>#DIV/0!</v>
      </c>
      <c r="Y276" s="74">
        <v>9</v>
      </c>
      <c r="Z276" s="74">
        <v>3</v>
      </c>
      <c r="AA276" s="33">
        <f t="shared" si="53"/>
        <v>33.333333333333329</v>
      </c>
      <c r="AB276" s="74">
        <v>6</v>
      </c>
      <c r="AC276" s="74">
        <v>4</v>
      </c>
      <c r="AD276" s="33">
        <f t="shared" si="54"/>
        <v>66.666666666666657</v>
      </c>
      <c r="AE276" s="74">
        <v>21</v>
      </c>
      <c r="AF276" s="74">
        <v>17</v>
      </c>
      <c r="AG276" s="33">
        <f t="shared" si="55"/>
        <v>80.952380952380949</v>
      </c>
      <c r="AH276" s="74">
        <v>0</v>
      </c>
      <c r="AI276" s="74" t="s">
        <v>135</v>
      </c>
      <c r="AJ276" s="74" t="s">
        <v>1061</v>
      </c>
      <c r="AK276" s="74" t="s">
        <v>127</v>
      </c>
      <c r="AL276" s="74">
        <v>26</v>
      </c>
      <c r="AM276" s="77">
        <v>44622.172453703701</v>
      </c>
      <c r="AN276" s="77" t="s">
        <v>136</v>
      </c>
      <c r="AO276" s="74">
        <v>376</v>
      </c>
      <c r="AP276" s="21" t="s">
        <v>1478</v>
      </c>
      <c r="AQ276" s="92" t="str">
        <f t="shared" si="56"/>
        <v>Griffeen Valley Nursing Home, Esker Road</v>
      </c>
      <c r="AR276" s="93" t="str">
        <f t="shared" si="57"/>
        <v>Dublin</v>
      </c>
      <c r="AS276" s="93" t="s">
        <v>78</v>
      </c>
      <c r="AT276" s="93" t="s">
        <v>78</v>
      </c>
      <c r="AU276" s="93" t="s">
        <v>78</v>
      </c>
      <c r="AV276" s="93" t="s">
        <v>78</v>
      </c>
      <c r="AW276" s="33">
        <f t="shared" si="58"/>
        <v>69.230769230769226</v>
      </c>
      <c r="AX276" s="94" t="s">
        <v>78</v>
      </c>
    </row>
    <row r="277" spans="1:50" x14ac:dyDescent="0.2">
      <c r="A277" s="74" t="s">
        <v>1297</v>
      </c>
      <c r="B277" s="75" t="s">
        <v>1298</v>
      </c>
      <c r="C277" s="76" t="s">
        <v>1299</v>
      </c>
      <c r="D277" s="74" t="s">
        <v>1300</v>
      </c>
      <c r="E277" s="74" t="s">
        <v>869</v>
      </c>
      <c r="F277" s="21" t="s">
        <v>1469</v>
      </c>
      <c r="G277" s="74" t="s">
        <v>836</v>
      </c>
      <c r="H277" s="74" t="s">
        <v>828</v>
      </c>
      <c r="I277" s="21" t="s">
        <v>829</v>
      </c>
      <c r="J277" s="21" t="str">
        <f>VLOOKUP(E277, 'RHA A to F by CCA'!A:B, 2,0)</f>
        <v>Area B</v>
      </c>
      <c r="K277" s="74" t="s">
        <v>1049</v>
      </c>
      <c r="L277" s="74" t="s">
        <v>870</v>
      </c>
      <c r="M277" s="74">
        <f t="shared" si="48"/>
        <v>50</v>
      </c>
      <c r="N277" s="74">
        <f t="shared" si="48"/>
        <v>29</v>
      </c>
      <c r="O277" s="33">
        <f t="shared" si="49"/>
        <v>57.999999999999993</v>
      </c>
      <c r="P277" s="74">
        <v>4</v>
      </c>
      <c r="Q277" s="74">
        <v>4</v>
      </c>
      <c r="R277" s="33">
        <f t="shared" si="50"/>
        <v>100</v>
      </c>
      <c r="S277" s="74">
        <v>0</v>
      </c>
      <c r="T277" s="74">
        <v>0</v>
      </c>
      <c r="U277" s="33" t="e">
        <f t="shared" si="51"/>
        <v>#DIV/0!</v>
      </c>
      <c r="V277" s="74">
        <v>0</v>
      </c>
      <c r="W277" s="74">
        <v>0</v>
      </c>
      <c r="X277" s="33" t="e">
        <f t="shared" si="52"/>
        <v>#DIV/0!</v>
      </c>
      <c r="Y277" s="74">
        <v>10</v>
      </c>
      <c r="Z277" s="74">
        <v>7</v>
      </c>
      <c r="AA277" s="33">
        <f t="shared" si="53"/>
        <v>70</v>
      </c>
      <c r="AB277" s="74">
        <v>11</v>
      </c>
      <c r="AC277" s="74">
        <v>4</v>
      </c>
      <c r="AD277" s="33">
        <f t="shared" si="54"/>
        <v>36.363636363636367</v>
      </c>
      <c r="AE277" s="74">
        <v>25</v>
      </c>
      <c r="AF277" s="74">
        <v>14</v>
      </c>
      <c r="AG277" s="33">
        <f t="shared" si="55"/>
        <v>56.000000000000007</v>
      </c>
      <c r="AH277" s="74">
        <v>0</v>
      </c>
      <c r="AI277" s="74" t="s">
        <v>135</v>
      </c>
      <c r="AJ277" s="74" t="s">
        <v>1061</v>
      </c>
      <c r="AK277" s="74" t="s">
        <v>127</v>
      </c>
      <c r="AL277" s="74">
        <v>41</v>
      </c>
      <c r="AM277" s="77">
        <v>44656.228113425925</v>
      </c>
      <c r="AN277" s="77" t="s">
        <v>1301</v>
      </c>
      <c r="AO277" s="74">
        <v>572</v>
      </c>
      <c r="AP277" s="21" t="s">
        <v>1478</v>
      </c>
      <c r="AQ277" s="92" t="str">
        <f t="shared" si="56"/>
        <v>Sally Park Nursing Home, Sally Park Close</v>
      </c>
      <c r="AR277" s="93" t="str">
        <f t="shared" si="57"/>
        <v>Dublin</v>
      </c>
      <c r="AS277" s="93" t="s">
        <v>78</v>
      </c>
      <c r="AT277" s="93" t="s">
        <v>78</v>
      </c>
      <c r="AU277" s="93" t="s">
        <v>78</v>
      </c>
      <c r="AV277" s="93" t="s">
        <v>78</v>
      </c>
      <c r="AW277" s="33">
        <f t="shared" si="58"/>
        <v>57.999999999999993</v>
      </c>
      <c r="AX277" s="94" t="s">
        <v>78</v>
      </c>
    </row>
    <row r="278" spans="1:50" x14ac:dyDescent="0.2">
      <c r="A278" s="74" t="s">
        <v>1302</v>
      </c>
      <c r="B278" s="75" t="s">
        <v>1303</v>
      </c>
      <c r="C278" s="76" t="s">
        <v>1304</v>
      </c>
      <c r="D278" s="74" t="s">
        <v>1305</v>
      </c>
      <c r="E278" s="74" t="s">
        <v>869</v>
      </c>
      <c r="F278" s="21" t="s">
        <v>1469</v>
      </c>
      <c r="G278" s="74" t="s">
        <v>836</v>
      </c>
      <c r="H278" s="74" t="s">
        <v>828</v>
      </c>
      <c r="I278" s="21" t="s">
        <v>829</v>
      </c>
      <c r="J278" s="21" t="str">
        <f>VLOOKUP(E278, 'RHA A to F by CCA'!A:B, 2,0)</f>
        <v>Area B</v>
      </c>
      <c r="K278" s="74" t="s">
        <v>1049</v>
      </c>
      <c r="L278" s="74" t="s">
        <v>870</v>
      </c>
      <c r="M278" s="74">
        <f t="shared" si="48"/>
        <v>216</v>
      </c>
      <c r="N278" s="74">
        <f t="shared" si="48"/>
        <v>101</v>
      </c>
      <c r="O278" s="33">
        <f t="shared" si="49"/>
        <v>46.75925925925926</v>
      </c>
      <c r="P278" s="74">
        <v>8</v>
      </c>
      <c r="Q278" s="74">
        <v>5</v>
      </c>
      <c r="R278" s="33">
        <f t="shared" si="50"/>
        <v>62.5</v>
      </c>
      <c r="S278" s="74">
        <v>0</v>
      </c>
      <c r="T278" s="74">
        <v>0</v>
      </c>
      <c r="U278" s="33" t="e">
        <f t="shared" si="51"/>
        <v>#DIV/0!</v>
      </c>
      <c r="V278" s="74">
        <v>1</v>
      </c>
      <c r="W278" s="74">
        <v>1</v>
      </c>
      <c r="X278" s="33">
        <f t="shared" si="52"/>
        <v>100</v>
      </c>
      <c r="Y278" s="74">
        <v>33</v>
      </c>
      <c r="Z278" s="74">
        <v>21</v>
      </c>
      <c r="AA278" s="33">
        <f t="shared" si="53"/>
        <v>63.636363636363633</v>
      </c>
      <c r="AB278" s="74">
        <v>59</v>
      </c>
      <c r="AC278" s="74">
        <v>18</v>
      </c>
      <c r="AD278" s="33">
        <f t="shared" si="54"/>
        <v>30.508474576271187</v>
      </c>
      <c r="AE278" s="74">
        <v>115</v>
      </c>
      <c r="AF278" s="74">
        <v>56</v>
      </c>
      <c r="AG278" s="33">
        <f t="shared" si="55"/>
        <v>48.695652173913047</v>
      </c>
      <c r="AH278" s="74">
        <v>2</v>
      </c>
      <c r="AI278" s="74" t="s">
        <v>135</v>
      </c>
      <c r="AJ278" s="74" t="s">
        <v>1061</v>
      </c>
      <c r="AK278" s="74" t="s">
        <v>127</v>
      </c>
      <c r="AL278" s="74">
        <v>139</v>
      </c>
      <c r="AM278" s="77">
        <v>44539.268449074072</v>
      </c>
      <c r="AN278" s="77" t="s">
        <v>269</v>
      </c>
      <c r="AO278" s="74">
        <v>115</v>
      </c>
      <c r="AP278" s="21" t="s">
        <v>1478</v>
      </c>
      <c r="AQ278" s="92" t="str">
        <f t="shared" si="56"/>
        <v>TLC Citywest, Fortunestown Lane</v>
      </c>
      <c r="AR278" s="93" t="str">
        <f t="shared" si="57"/>
        <v>Dublin</v>
      </c>
      <c r="AS278" s="93" t="s">
        <v>1378</v>
      </c>
      <c r="AT278" s="93">
        <v>185</v>
      </c>
      <c r="AU278" s="93">
        <v>147</v>
      </c>
      <c r="AV278" s="94">
        <v>79.459459459459453</v>
      </c>
      <c r="AW278" s="33">
        <f t="shared" si="58"/>
        <v>46.75925925925926</v>
      </c>
      <c r="AX278" s="94">
        <f t="shared" si="59"/>
        <v>-32.700200200200193</v>
      </c>
    </row>
    <row r="279" spans="1:50" x14ac:dyDescent="0.2">
      <c r="A279" s="74" t="s">
        <v>1306</v>
      </c>
      <c r="B279" s="75" t="s">
        <v>1307</v>
      </c>
      <c r="C279" s="76" t="s">
        <v>1308</v>
      </c>
      <c r="D279" s="74" t="s">
        <v>1309</v>
      </c>
      <c r="E279" s="74" t="s">
        <v>869</v>
      </c>
      <c r="F279" s="21" t="s">
        <v>1469</v>
      </c>
      <c r="G279" s="74" t="s">
        <v>836</v>
      </c>
      <c r="H279" s="74" t="s">
        <v>828</v>
      </c>
      <c r="I279" s="21" t="s">
        <v>829</v>
      </c>
      <c r="J279" s="21" t="str">
        <f>VLOOKUP(E279, 'RHA A to F by CCA'!A:B, 2,0)</f>
        <v>Area B</v>
      </c>
      <c r="K279" s="74" t="s">
        <v>1049</v>
      </c>
      <c r="L279" s="74" t="s">
        <v>870</v>
      </c>
      <c r="M279" s="74">
        <f t="shared" si="48"/>
        <v>179</v>
      </c>
      <c r="N279" s="74">
        <f t="shared" si="48"/>
        <v>63</v>
      </c>
      <c r="O279" s="33">
        <f t="shared" si="49"/>
        <v>35.195530726256983</v>
      </c>
      <c r="P279" s="74">
        <v>11</v>
      </c>
      <c r="Q279" s="74">
        <v>1</v>
      </c>
      <c r="R279" s="33">
        <f t="shared" si="50"/>
        <v>9.0909090909090917</v>
      </c>
      <c r="S279" s="74">
        <v>0</v>
      </c>
      <c r="T279" s="74">
        <v>0</v>
      </c>
      <c r="U279" s="33" t="e">
        <f t="shared" si="51"/>
        <v>#DIV/0!</v>
      </c>
      <c r="V279" s="74">
        <v>7</v>
      </c>
      <c r="W279" s="74">
        <v>2</v>
      </c>
      <c r="X279" s="33">
        <f t="shared" si="52"/>
        <v>28.571428571428569</v>
      </c>
      <c r="Y279" s="74">
        <v>37</v>
      </c>
      <c r="Z279" s="74">
        <v>6</v>
      </c>
      <c r="AA279" s="33">
        <f t="shared" si="53"/>
        <v>16.216216216216218</v>
      </c>
      <c r="AB279" s="74">
        <v>35</v>
      </c>
      <c r="AC279" s="74">
        <v>6</v>
      </c>
      <c r="AD279" s="33">
        <f t="shared" si="54"/>
        <v>17.142857142857142</v>
      </c>
      <c r="AE279" s="74">
        <v>89</v>
      </c>
      <c r="AF279" s="74">
        <v>48</v>
      </c>
      <c r="AG279" s="33">
        <f t="shared" si="55"/>
        <v>53.932584269662918</v>
      </c>
      <c r="AH279" s="74">
        <v>0</v>
      </c>
      <c r="AI279" s="74" t="s">
        <v>135</v>
      </c>
      <c r="AJ279" s="74" t="s">
        <v>1061</v>
      </c>
      <c r="AK279" s="74" t="s">
        <v>127</v>
      </c>
      <c r="AL279" s="74">
        <v>121</v>
      </c>
      <c r="AM279" s="77">
        <v>44538.230474537035</v>
      </c>
      <c r="AN279" s="77" t="s">
        <v>146</v>
      </c>
      <c r="AO279" s="74">
        <v>95</v>
      </c>
      <c r="AP279" s="21" t="s">
        <v>1478</v>
      </c>
      <c r="AQ279" s="92" t="str">
        <f t="shared" si="56"/>
        <v>Kiltipper Woods Care Centre, Kiltipper Road</v>
      </c>
      <c r="AR279" s="93" t="str">
        <f t="shared" si="57"/>
        <v>Dublin</v>
      </c>
      <c r="AS279" s="93" t="s">
        <v>78</v>
      </c>
      <c r="AT279" s="93" t="s">
        <v>78</v>
      </c>
      <c r="AU279" s="93" t="s">
        <v>78</v>
      </c>
      <c r="AV279" s="93" t="s">
        <v>78</v>
      </c>
      <c r="AW279" s="33">
        <f t="shared" si="58"/>
        <v>35.195530726256983</v>
      </c>
      <c r="AX279" s="94" t="s">
        <v>78</v>
      </c>
    </row>
    <row r="280" spans="1:50" x14ac:dyDescent="0.2">
      <c r="A280" s="74" t="s">
        <v>1310</v>
      </c>
      <c r="B280" s="75" t="s">
        <v>1311</v>
      </c>
      <c r="C280" s="76" t="s">
        <v>1312</v>
      </c>
      <c r="D280" s="74" t="s">
        <v>1313</v>
      </c>
      <c r="E280" s="74" t="s">
        <v>875</v>
      </c>
      <c r="F280" s="21" t="s">
        <v>1470</v>
      </c>
      <c r="G280" s="74" t="s">
        <v>880</v>
      </c>
      <c r="H280" s="74" t="s">
        <v>828</v>
      </c>
      <c r="I280" s="21" t="s">
        <v>829</v>
      </c>
      <c r="J280" s="21" t="str">
        <f>VLOOKUP(E280, 'RHA A to F by CCA'!A:B, 2,0)</f>
        <v>Area B</v>
      </c>
      <c r="K280" s="74" t="s">
        <v>1049</v>
      </c>
      <c r="L280" s="74" t="s">
        <v>870</v>
      </c>
      <c r="M280" s="74">
        <f t="shared" si="48"/>
        <v>24</v>
      </c>
      <c r="N280" s="74">
        <f t="shared" si="48"/>
        <v>7</v>
      </c>
      <c r="O280" s="33">
        <f t="shared" si="49"/>
        <v>29.166666666666668</v>
      </c>
      <c r="P280" s="74">
        <v>0</v>
      </c>
      <c r="Q280" s="74">
        <v>0</v>
      </c>
      <c r="R280" s="33" t="e">
        <f t="shared" si="50"/>
        <v>#DIV/0!</v>
      </c>
      <c r="S280" s="74">
        <v>0</v>
      </c>
      <c r="T280" s="74">
        <v>0</v>
      </c>
      <c r="U280" s="33" t="e">
        <f t="shared" si="51"/>
        <v>#DIV/0!</v>
      </c>
      <c r="V280" s="74">
        <v>20</v>
      </c>
      <c r="W280" s="74">
        <v>4</v>
      </c>
      <c r="X280" s="33">
        <f t="shared" si="52"/>
        <v>20</v>
      </c>
      <c r="Y280" s="74">
        <v>4</v>
      </c>
      <c r="Z280" s="74">
        <v>3</v>
      </c>
      <c r="AA280" s="33">
        <f t="shared" si="53"/>
        <v>75</v>
      </c>
      <c r="AB280" s="74">
        <v>0</v>
      </c>
      <c r="AC280" s="74">
        <v>0</v>
      </c>
      <c r="AD280" s="33" t="e">
        <f t="shared" si="54"/>
        <v>#DIV/0!</v>
      </c>
      <c r="AE280" s="74">
        <v>0</v>
      </c>
      <c r="AF280" s="74">
        <v>0</v>
      </c>
      <c r="AG280" s="33" t="e">
        <f t="shared" si="55"/>
        <v>#DIV/0!</v>
      </c>
      <c r="AH280" s="74">
        <v>0</v>
      </c>
      <c r="AI280" s="74" t="s">
        <v>135</v>
      </c>
      <c r="AJ280" s="74" t="s">
        <v>1117</v>
      </c>
      <c r="AK280" s="74" t="s">
        <v>162</v>
      </c>
      <c r="AL280" s="74">
        <v>4</v>
      </c>
      <c r="AM280" s="77">
        <v>44631.265949074077</v>
      </c>
      <c r="AN280" s="77">
        <v>44630</v>
      </c>
      <c r="AO280" s="74">
        <v>497</v>
      </c>
      <c r="AP280" s="21" t="s">
        <v>1478</v>
      </c>
      <c r="AQ280" s="92" t="str">
        <f t="shared" si="56"/>
        <v>Poplars, Great Connell</v>
      </c>
      <c r="AR280" s="93" t="str">
        <f t="shared" si="57"/>
        <v>Kildare</v>
      </c>
      <c r="AS280" s="93" t="s">
        <v>78</v>
      </c>
      <c r="AT280" s="93" t="s">
        <v>78</v>
      </c>
      <c r="AU280" s="93" t="s">
        <v>78</v>
      </c>
      <c r="AV280" s="93" t="s">
        <v>78</v>
      </c>
      <c r="AW280" s="33">
        <f t="shared" si="58"/>
        <v>29.166666666666668</v>
      </c>
      <c r="AX280" s="94" t="s">
        <v>78</v>
      </c>
    </row>
    <row r="281" spans="1:50" x14ac:dyDescent="0.2">
      <c r="A281" s="74" t="s">
        <v>1314</v>
      </c>
      <c r="B281" s="75" t="s">
        <v>1315</v>
      </c>
      <c r="C281" s="76" t="s">
        <v>1316</v>
      </c>
      <c r="D281" s="74" t="s">
        <v>1317</v>
      </c>
      <c r="E281" s="74" t="s">
        <v>929</v>
      </c>
      <c r="F281" s="21" t="s">
        <v>930</v>
      </c>
      <c r="G281" s="74" t="s">
        <v>930</v>
      </c>
      <c r="H281" s="74" t="s">
        <v>246</v>
      </c>
      <c r="I281" s="74" t="s">
        <v>247</v>
      </c>
      <c r="J281" s="21" t="str">
        <f>VLOOKUP(E281, 'RHA A to F by CCA'!A:B, 2,0)</f>
        <v>Area A</v>
      </c>
      <c r="K281" s="74" t="s">
        <v>1049</v>
      </c>
      <c r="L281" s="74" t="s">
        <v>921</v>
      </c>
      <c r="M281" s="74">
        <f t="shared" si="48"/>
        <v>34</v>
      </c>
      <c r="N281" s="74">
        <f t="shared" si="48"/>
        <v>34</v>
      </c>
      <c r="O281" s="33">
        <f t="shared" si="49"/>
        <v>100</v>
      </c>
      <c r="P281" s="74">
        <v>2</v>
      </c>
      <c r="Q281" s="74">
        <v>2</v>
      </c>
      <c r="R281" s="33">
        <f t="shared" si="50"/>
        <v>100</v>
      </c>
      <c r="S281" s="74">
        <v>1</v>
      </c>
      <c r="T281" s="74">
        <v>1</v>
      </c>
      <c r="U281" s="33">
        <f t="shared" si="51"/>
        <v>100</v>
      </c>
      <c r="V281" s="74">
        <v>0</v>
      </c>
      <c r="W281" s="74">
        <v>0</v>
      </c>
      <c r="X281" s="33" t="e">
        <f t="shared" si="52"/>
        <v>#DIV/0!</v>
      </c>
      <c r="Y281" s="74">
        <v>6</v>
      </c>
      <c r="Z281" s="74">
        <v>6</v>
      </c>
      <c r="AA281" s="33">
        <f t="shared" si="53"/>
        <v>100</v>
      </c>
      <c r="AB281" s="74">
        <v>8</v>
      </c>
      <c r="AC281" s="74">
        <v>8</v>
      </c>
      <c r="AD281" s="33">
        <f t="shared" si="54"/>
        <v>100</v>
      </c>
      <c r="AE281" s="74">
        <v>17</v>
      </c>
      <c r="AF281" s="74">
        <v>17</v>
      </c>
      <c r="AG281" s="33">
        <f t="shared" si="55"/>
        <v>100</v>
      </c>
      <c r="AH281" s="74">
        <v>0</v>
      </c>
      <c r="AI281" s="74" t="s">
        <v>135</v>
      </c>
      <c r="AJ281" s="74" t="s">
        <v>1061</v>
      </c>
      <c r="AK281" s="74" t="s">
        <v>127</v>
      </c>
      <c r="AL281" s="74">
        <v>28</v>
      </c>
      <c r="AM281" s="77">
        <v>44616.283171296294</v>
      </c>
      <c r="AN281" s="77" t="s">
        <v>231</v>
      </c>
      <c r="AO281" s="74">
        <v>334</v>
      </c>
      <c r="AP281" s="21" t="s">
        <v>1478</v>
      </c>
      <c r="AQ281" s="92" t="str">
        <f t="shared" si="56"/>
        <v>Silvergrove Nursing Home Limited, Main Street</v>
      </c>
      <c r="AR281" s="93" t="str">
        <f t="shared" si="57"/>
        <v>Meath</v>
      </c>
      <c r="AS281" s="93" t="s">
        <v>1379</v>
      </c>
      <c r="AT281" s="93">
        <v>37</v>
      </c>
      <c r="AU281" s="93">
        <v>32</v>
      </c>
      <c r="AV281" s="94">
        <v>86.486486486486484</v>
      </c>
      <c r="AW281" s="33">
        <f t="shared" si="58"/>
        <v>100</v>
      </c>
      <c r="AX281" s="94">
        <f t="shared" si="59"/>
        <v>13.513513513513516</v>
      </c>
    </row>
    <row r="282" spans="1:50" x14ac:dyDescent="0.2">
      <c r="A282" s="74" t="s">
        <v>1318</v>
      </c>
      <c r="B282" s="75" t="s">
        <v>1319</v>
      </c>
      <c r="C282" s="76" t="s">
        <v>1320</v>
      </c>
      <c r="D282" s="74" t="s">
        <v>1321</v>
      </c>
      <c r="E282" s="74" t="s">
        <v>929</v>
      </c>
      <c r="F282" s="21" t="s">
        <v>930</v>
      </c>
      <c r="G282" s="74" t="s">
        <v>930</v>
      </c>
      <c r="H282" s="74" t="s">
        <v>246</v>
      </c>
      <c r="I282" s="74" t="s">
        <v>247</v>
      </c>
      <c r="J282" s="21" t="str">
        <f>VLOOKUP(E282, 'RHA A to F by CCA'!A:B, 2,0)</f>
        <v>Area A</v>
      </c>
      <c r="K282" s="74" t="s">
        <v>1049</v>
      </c>
      <c r="L282" s="74" t="s">
        <v>921</v>
      </c>
      <c r="M282" s="74">
        <f t="shared" si="48"/>
        <v>46</v>
      </c>
      <c r="N282" s="74">
        <f t="shared" si="48"/>
        <v>40</v>
      </c>
      <c r="O282" s="33">
        <f t="shared" si="49"/>
        <v>86.956521739130437</v>
      </c>
      <c r="P282" s="74">
        <v>3</v>
      </c>
      <c r="Q282" s="74">
        <v>3</v>
      </c>
      <c r="R282" s="33">
        <f t="shared" si="50"/>
        <v>100</v>
      </c>
      <c r="S282" s="74">
        <v>1</v>
      </c>
      <c r="T282" s="74">
        <v>1</v>
      </c>
      <c r="U282" s="33">
        <f t="shared" si="51"/>
        <v>100</v>
      </c>
      <c r="V282" s="74">
        <v>21</v>
      </c>
      <c r="W282" s="74">
        <v>16</v>
      </c>
      <c r="X282" s="33">
        <f t="shared" si="52"/>
        <v>76.19047619047619</v>
      </c>
      <c r="Y282" s="74">
        <v>8</v>
      </c>
      <c r="Z282" s="74">
        <v>7</v>
      </c>
      <c r="AA282" s="33">
        <f t="shared" si="53"/>
        <v>87.5</v>
      </c>
      <c r="AB282" s="74">
        <v>12</v>
      </c>
      <c r="AC282" s="74">
        <v>12</v>
      </c>
      <c r="AD282" s="33">
        <f t="shared" si="54"/>
        <v>100</v>
      </c>
      <c r="AE282" s="74">
        <v>1</v>
      </c>
      <c r="AF282" s="74">
        <v>1</v>
      </c>
      <c r="AG282" s="33">
        <f t="shared" si="55"/>
        <v>100</v>
      </c>
      <c r="AH282" s="74">
        <v>0</v>
      </c>
      <c r="AI282" s="74" t="s">
        <v>135</v>
      </c>
      <c r="AJ282" s="74" t="s">
        <v>1061</v>
      </c>
      <c r="AK282" s="74" t="s">
        <v>127</v>
      </c>
      <c r="AL282" s="74">
        <v>42</v>
      </c>
      <c r="AM282" s="77">
        <v>44519.170266203706</v>
      </c>
      <c r="AN282" s="77" t="s">
        <v>409</v>
      </c>
      <c r="AO282" s="74">
        <v>1</v>
      </c>
      <c r="AP282" s="21" t="s">
        <v>1478</v>
      </c>
      <c r="AQ282" s="92" t="str">
        <f t="shared" si="56"/>
        <v>St Colmcille's Nursing Home, Oldcastle Road</v>
      </c>
      <c r="AR282" s="93" t="str">
        <f t="shared" si="57"/>
        <v>Meath</v>
      </c>
      <c r="AS282" s="93" t="s">
        <v>78</v>
      </c>
      <c r="AT282" s="93" t="s">
        <v>78</v>
      </c>
      <c r="AU282" s="93" t="s">
        <v>78</v>
      </c>
      <c r="AV282" s="93" t="s">
        <v>78</v>
      </c>
      <c r="AW282" s="33">
        <f t="shared" si="58"/>
        <v>86.956521739130437</v>
      </c>
      <c r="AX282" s="94" t="s">
        <v>78</v>
      </c>
    </row>
    <row r="283" spans="1:50" x14ac:dyDescent="0.2">
      <c r="A283" s="74" t="s">
        <v>1322</v>
      </c>
      <c r="B283" s="75" t="s">
        <v>1323</v>
      </c>
      <c r="C283" s="76" t="s">
        <v>1324</v>
      </c>
      <c r="D283" s="74" t="s">
        <v>1325</v>
      </c>
      <c r="E283" s="74" t="s">
        <v>929</v>
      </c>
      <c r="F283" s="21" t="s">
        <v>930</v>
      </c>
      <c r="G283" s="74" t="s">
        <v>930</v>
      </c>
      <c r="H283" s="74" t="s">
        <v>246</v>
      </c>
      <c r="I283" s="74" t="s">
        <v>247</v>
      </c>
      <c r="J283" s="21" t="str">
        <f>VLOOKUP(E283, 'RHA A to F by CCA'!A:B, 2,0)</f>
        <v>Area A</v>
      </c>
      <c r="K283" s="74" t="s">
        <v>1049</v>
      </c>
      <c r="L283" s="74" t="s">
        <v>921</v>
      </c>
      <c r="M283" s="74">
        <f t="shared" si="48"/>
        <v>45</v>
      </c>
      <c r="N283" s="74">
        <f t="shared" si="48"/>
        <v>39</v>
      </c>
      <c r="O283" s="33">
        <f t="shared" si="49"/>
        <v>86.666666666666671</v>
      </c>
      <c r="P283" s="74">
        <v>4</v>
      </c>
      <c r="Q283" s="74">
        <v>3</v>
      </c>
      <c r="R283" s="33">
        <f t="shared" si="50"/>
        <v>75</v>
      </c>
      <c r="S283" s="74">
        <v>0</v>
      </c>
      <c r="T283" s="74">
        <v>0</v>
      </c>
      <c r="U283" s="33" t="e">
        <f t="shared" si="51"/>
        <v>#DIV/0!</v>
      </c>
      <c r="V283" s="74">
        <v>2</v>
      </c>
      <c r="W283" s="74">
        <v>2</v>
      </c>
      <c r="X283" s="33">
        <f t="shared" si="52"/>
        <v>100</v>
      </c>
      <c r="Y283" s="74">
        <v>12</v>
      </c>
      <c r="Z283" s="74">
        <v>10</v>
      </c>
      <c r="AA283" s="33">
        <f t="shared" si="53"/>
        <v>83.333333333333343</v>
      </c>
      <c r="AB283" s="74">
        <v>0</v>
      </c>
      <c r="AC283" s="74">
        <v>0</v>
      </c>
      <c r="AD283" s="33" t="e">
        <f t="shared" si="54"/>
        <v>#DIV/0!</v>
      </c>
      <c r="AE283" s="74">
        <v>27</v>
      </c>
      <c r="AF283" s="74">
        <v>24</v>
      </c>
      <c r="AG283" s="33">
        <f t="shared" si="55"/>
        <v>88.888888888888886</v>
      </c>
      <c r="AH283" s="74">
        <v>0</v>
      </c>
      <c r="AI283" s="74">
        <v>0</v>
      </c>
      <c r="AJ283" s="74" t="s">
        <v>1061</v>
      </c>
      <c r="AK283" s="74" t="s">
        <v>127</v>
      </c>
      <c r="AL283" s="74">
        <v>71</v>
      </c>
      <c r="AM283" s="77">
        <v>44616.284039351849</v>
      </c>
      <c r="AN283" s="77" t="s">
        <v>231</v>
      </c>
      <c r="AO283" s="74">
        <v>335</v>
      </c>
      <c r="AP283" s="21" t="s">
        <v>1478</v>
      </c>
      <c r="AQ283" s="92" t="str">
        <f t="shared" si="56"/>
        <v>Sancta Maria Nursing Home, Kinnegad</v>
      </c>
      <c r="AR283" s="93" t="str">
        <f t="shared" si="57"/>
        <v>Meath</v>
      </c>
      <c r="AS283" s="93" t="s">
        <v>78</v>
      </c>
      <c r="AT283" s="93" t="s">
        <v>78</v>
      </c>
      <c r="AU283" s="93" t="s">
        <v>78</v>
      </c>
      <c r="AV283" s="93" t="s">
        <v>78</v>
      </c>
      <c r="AW283" s="33">
        <f t="shared" si="58"/>
        <v>86.666666666666671</v>
      </c>
      <c r="AX283" s="94" t="s">
        <v>78</v>
      </c>
    </row>
    <row r="284" spans="1:50" x14ac:dyDescent="0.2">
      <c r="A284" s="74" t="s">
        <v>1326</v>
      </c>
      <c r="B284" s="75" t="s">
        <v>1327</v>
      </c>
      <c r="C284" s="76" t="s">
        <v>1328</v>
      </c>
      <c r="D284" s="74" t="s">
        <v>1329</v>
      </c>
      <c r="E284" s="74" t="s">
        <v>919</v>
      </c>
      <c r="F284" s="21" t="s">
        <v>920</v>
      </c>
      <c r="G284" s="74" t="s">
        <v>920</v>
      </c>
      <c r="H284" s="74" t="s">
        <v>246</v>
      </c>
      <c r="I284" s="74" t="s">
        <v>247</v>
      </c>
      <c r="J284" s="21" t="str">
        <f>VLOOKUP(E284, 'RHA A to F by CCA'!A:B, 2,0)</f>
        <v>Area A</v>
      </c>
      <c r="K284" s="74" t="s">
        <v>1049</v>
      </c>
      <c r="L284" s="74" t="s">
        <v>921</v>
      </c>
      <c r="M284" s="74">
        <f t="shared" si="48"/>
        <v>112</v>
      </c>
      <c r="N284" s="74">
        <f t="shared" si="48"/>
        <v>79</v>
      </c>
      <c r="O284" s="33">
        <f t="shared" si="49"/>
        <v>70.535714285714292</v>
      </c>
      <c r="P284" s="74">
        <v>8</v>
      </c>
      <c r="Q284" s="74">
        <v>8</v>
      </c>
      <c r="R284" s="33">
        <f t="shared" si="50"/>
        <v>100</v>
      </c>
      <c r="S284" s="74">
        <v>1</v>
      </c>
      <c r="T284" s="74">
        <v>1</v>
      </c>
      <c r="U284" s="33">
        <f t="shared" si="51"/>
        <v>100</v>
      </c>
      <c r="V284" s="74">
        <v>2</v>
      </c>
      <c r="W284" s="74">
        <v>2</v>
      </c>
      <c r="X284" s="33">
        <f t="shared" si="52"/>
        <v>100</v>
      </c>
      <c r="Y284" s="74">
        <v>15</v>
      </c>
      <c r="Z284" s="74">
        <v>7</v>
      </c>
      <c r="AA284" s="33">
        <f t="shared" si="53"/>
        <v>46.666666666666664</v>
      </c>
      <c r="AB284" s="74">
        <v>85</v>
      </c>
      <c r="AC284" s="74">
        <v>60</v>
      </c>
      <c r="AD284" s="33">
        <f t="shared" si="54"/>
        <v>70.588235294117652</v>
      </c>
      <c r="AE284" s="74">
        <v>1</v>
      </c>
      <c r="AF284" s="74">
        <v>1</v>
      </c>
      <c r="AG284" s="33">
        <f t="shared" si="55"/>
        <v>100</v>
      </c>
      <c r="AH284" s="74">
        <v>3</v>
      </c>
      <c r="AI284" s="74" t="s">
        <v>135</v>
      </c>
      <c r="AJ284" s="74" t="s">
        <v>1061</v>
      </c>
      <c r="AK284" s="74" t="s">
        <v>1005</v>
      </c>
      <c r="AL284" s="74">
        <v>92</v>
      </c>
      <c r="AM284" s="77">
        <v>44519.18478009259</v>
      </c>
      <c r="AN284" s="77" t="s">
        <v>409</v>
      </c>
      <c r="AO284" s="74">
        <v>2</v>
      </c>
      <c r="AP284" s="21" t="s">
        <v>1478</v>
      </c>
      <c r="AQ284" s="92" t="str">
        <f t="shared" si="56"/>
        <v>Sunhill Nursing Home, Blackhall Road</v>
      </c>
      <c r="AR284" s="93" t="str">
        <f t="shared" si="57"/>
        <v>Louth</v>
      </c>
      <c r="AS284" s="93" t="s">
        <v>78</v>
      </c>
      <c r="AT284" s="93" t="s">
        <v>78</v>
      </c>
      <c r="AU284" s="93" t="s">
        <v>78</v>
      </c>
      <c r="AV284" s="93" t="s">
        <v>78</v>
      </c>
      <c r="AW284" s="33">
        <f t="shared" si="58"/>
        <v>70.535714285714292</v>
      </c>
      <c r="AX284" s="94" t="s">
        <v>78</v>
      </c>
    </row>
    <row r="285" spans="1:50" x14ac:dyDescent="0.2">
      <c r="A285" s="74" t="s">
        <v>1330</v>
      </c>
      <c r="B285" s="75" t="s">
        <v>1331</v>
      </c>
      <c r="C285" s="76" t="s">
        <v>1332</v>
      </c>
      <c r="D285" s="74" t="s">
        <v>1333</v>
      </c>
      <c r="E285" s="74" t="s">
        <v>919</v>
      </c>
      <c r="F285" s="21" t="s">
        <v>920</v>
      </c>
      <c r="G285" s="74" t="s">
        <v>920</v>
      </c>
      <c r="H285" s="74" t="s">
        <v>246</v>
      </c>
      <c r="I285" s="74" t="s">
        <v>247</v>
      </c>
      <c r="J285" s="21" t="str">
        <f>VLOOKUP(E285, 'RHA A to F by CCA'!A:B, 2,0)</f>
        <v>Area A</v>
      </c>
      <c r="K285" s="74" t="s">
        <v>1049</v>
      </c>
      <c r="L285" s="74" t="s">
        <v>921</v>
      </c>
      <c r="M285" s="74">
        <f t="shared" si="48"/>
        <v>13</v>
      </c>
      <c r="N285" s="74">
        <f t="shared" si="48"/>
        <v>8</v>
      </c>
      <c r="O285" s="33">
        <f t="shared" si="49"/>
        <v>61.53846153846154</v>
      </c>
      <c r="P285" s="74">
        <v>1</v>
      </c>
      <c r="Q285" s="74">
        <v>1</v>
      </c>
      <c r="R285" s="33">
        <f t="shared" si="50"/>
        <v>100</v>
      </c>
      <c r="S285" s="74">
        <v>0</v>
      </c>
      <c r="T285" s="74">
        <v>0</v>
      </c>
      <c r="U285" s="33" t="e">
        <f t="shared" si="51"/>
        <v>#DIV/0!</v>
      </c>
      <c r="V285" s="74">
        <v>2</v>
      </c>
      <c r="W285" s="74">
        <v>2</v>
      </c>
      <c r="X285" s="33">
        <f t="shared" si="52"/>
        <v>100</v>
      </c>
      <c r="Y285" s="74">
        <v>1</v>
      </c>
      <c r="Z285" s="74">
        <v>1</v>
      </c>
      <c r="AA285" s="33">
        <f t="shared" si="53"/>
        <v>100</v>
      </c>
      <c r="AB285" s="74">
        <v>1</v>
      </c>
      <c r="AC285" s="74">
        <v>1</v>
      </c>
      <c r="AD285" s="33">
        <f t="shared" si="54"/>
        <v>100</v>
      </c>
      <c r="AE285" s="74">
        <v>8</v>
      </c>
      <c r="AF285" s="74">
        <v>3</v>
      </c>
      <c r="AG285" s="33">
        <f t="shared" si="55"/>
        <v>37.5</v>
      </c>
      <c r="AH285" s="74">
        <v>0</v>
      </c>
      <c r="AI285" s="74" t="s">
        <v>135</v>
      </c>
      <c r="AJ285" s="74" t="s">
        <v>1050</v>
      </c>
      <c r="AK285" s="74" t="s">
        <v>162</v>
      </c>
      <c r="AL285" s="74">
        <v>6</v>
      </c>
      <c r="AM285" s="77">
        <v>44616.236076388886</v>
      </c>
      <c r="AN285" s="77" t="s">
        <v>231</v>
      </c>
      <c r="AO285" s="74">
        <v>329</v>
      </c>
      <c r="AP285" s="21" t="s">
        <v>1478</v>
      </c>
      <c r="AQ285" s="92" t="str">
        <f t="shared" si="56"/>
        <v>Glen Heron, Tullydonnell</v>
      </c>
      <c r="AR285" s="93" t="str">
        <f t="shared" si="57"/>
        <v>Louth</v>
      </c>
      <c r="AS285" s="93" t="s">
        <v>78</v>
      </c>
      <c r="AT285" s="93" t="s">
        <v>78</v>
      </c>
      <c r="AU285" s="93" t="s">
        <v>78</v>
      </c>
      <c r="AV285" s="93" t="s">
        <v>78</v>
      </c>
      <c r="AW285" s="33">
        <f t="shared" si="58"/>
        <v>61.53846153846154</v>
      </c>
      <c r="AX285" s="94" t="s">
        <v>78</v>
      </c>
    </row>
    <row r="286" spans="1:50" x14ac:dyDescent="0.2">
      <c r="A286" s="74" t="s">
        <v>1334</v>
      </c>
      <c r="B286" s="75" t="s">
        <v>1335</v>
      </c>
      <c r="C286" s="76" t="s">
        <v>1336</v>
      </c>
      <c r="D286" s="74" t="s">
        <v>1337</v>
      </c>
      <c r="E286" s="74" t="s">
        <v>973</v>
      </c>
      <c r="F286" s="21" t="s">
        <v>1474</v>
      </c>
      <c r="G286" s="74" t="s">
        <v>974</v>
      </c>
      <c r="H286" s="74" t="s">
        <v>955</v>
      </c>
      <c r="I286" s="74" t="s">
        <v>956</v>
      </c>
      <c r="J286" s="21" t="str">
        <f>VLOOKUP(E286, 'RHA A to F by CCA'!A:B, 2,0)</f>
        <v>Area A</v>
      </c>
      <c r="K286" s="74" t="s">
        <v>1049</v>
      </c>
      <c r="L286" s="74" t="s">
        <v>921</v>
      </c>
      <c r="M286" s="74">
        <f t="shared" si="48"/>
        <v>63</v>
      </c>
      <c r="N286" s="74">
        <f t="shared" si="48"/>
        <v>51</v>
      </c>
      <c r="O286" s="33">
        <f t="shared" si="49"/>
        <v>80.952380952380949</v>
      </c>
      <c r="P286" s="74">
        <v>2</v>
      </c>
      <c r="Q286" s="74">
        <v>1</v>
      </c>
      <c r="R286" s="33">
        <f t="shared" si="50"/>
        <v>50</v>
      </c>
      <c r="S286" s="74">
        <v>0</v>
      </c>
      <c r="T286" s="74">
        <v>0</v>
      </c>
      <c r="U286" s="33" t="e">
        <f t="shared" si="51"/>
        <v>#DIV/0!</v>
      </c>
      <c r="V286" s="74">
        <v>0</v>
      </c>
      <c r="W286" s="74">
        <v>0</v>
      </c>
      <c r="X286" s="33" t="e">
        <f t="shared" si="52"/>
        <v>#DIV/0!</v>
      </c>
      <c r="Y286" s="74">
        <v>13</v>
      </c>
      <c r="Z286" s="74">
        <v>12</v>
      </c>
      <c r="AA286" s="33">
        <f t="shared" si="53"/>
        <v>92.307692307692307</v>
      </c>
      <c r="AB286" s="74">
        <v>13</v>
      </c>
      <c r="AC286" s="74">
        <v>9</v>
      </c>
      <c r="AD286" s="33">
        <f t="shared" si="54"/>
        <v>69.230769230769226</v>
      </c>
      <c r="AE286" s="74">
        <v>35</v>
      </c>
      <c r="AF286" s="74">
        <v>29</v>
      </c>
      <c r="AG286" s="33">
        <f t="shared" si="55"/>
        <v>82.857142857142861</v>
      </c>
      <c r="AH286" s="74">
        <v>1</v>
      </c>
      <c r="AI286" s="74" t="s">
        <v>135</v>
      </c>
      <c r="AJ286" s="74" t="s">
        <v>717</v>
      </c>
      <c r="AK286" s="74" t="s">
        <v>127</v>
      </c>
      <c r="AL286" s="74">
        <v>59</v>
      </c>
      <c r="AM286" s="77">
        <v>44536.546840277777</v>
      </c>
      <c r="AN286" s="77" t="s">
        <v>1042</v>
      </c>
      <c r="AO286" s="74">
        <v>84</v>
      </c>
      <c r="AP286" s="21" t="s">
        <v>1478</v>
      </c>
      <c r="AQ286" s="92" t="str">
        <f t="shared" si="56"/>
        <v>Carthages Nursing Home, Mucklagh</v>
      </c>
      <c r="AR286" s="93" t="str">
        <f t="shared" si="57"/>
        <v>Offaly</v>
      </c>
      <c r="AS286" s="93" t="s">
        <v>1379</v>
      </c>
      <c r="AT286" s="93">
        <v>64</v>
      </c>
      <c r="AU286" s="93">
        <v>59</v>
      </c>
      <c r="AV286" s="94">
        <v>92.1875</v>
      </c>
      <c r="AW286" s="33">
        <f t="shared" si="58"/>
        <v>80.952380952380949</v>
      </c>
      <c r="AX286" s="94">
        <f t="shared" si="59"/>
        <v>-11.235119047619051</v>
      </c>
    </row>
    <row r="287" spans="1:50" x14ac:dyDescent="0.2">
      <c r="A287" s="74" t="s">
        <v>1338</v>
      </c>
      <c r="B287" s="75" t="s">
        <v>1339</v>
      </c>
      <c r="C287" s="76" t="s">
        <v>1340</v>
      </c>
      <c r="D287" s="74" t="s">
        <v>1341</v>
      </c>
      <c r="E287" s="74" t="s">
        <v>962</v>
      </c>
      <c r="F287" s="21" t="s">
        <v>1473</v>
      </c>
      <c r="G287" s="74" t="s">
        <v>963</v>
      </c>
      <c r="H287" s="74" t="s">
        <v>955</v>
      </c>
      <c r="I287" s="74" t="s">
        <v>956</v>
      </c>
      <c r="J287" s="21" t="str">
        <f>VLOOKUP(E287, 'RHA A to F by CCA'!A:B, 2,0)</f>
        <v>Area A</v>
      </c>
      <c r="K287" s="74" t="s">
        <v>1049</v>
      </c>
      <c r="L287" s="74" t="s">
        <v>921</v>
      </c>
      <c r="M287" s="74">
        <f t="shared" si="48"/>
        <v>27</v>
      </c>
      <c r="N287" s="74">
        <f t="shared" si="48"/>
        <v>19</v>
      </c>
      <c r="O287" s="33">
        <f t="shared" si="49"/>
        <v>70.370370370370367</v>
      </c>
      <c r="P287" s="74">
        <v>2</v>
      </c>
      <c r="Q287" s="74">
        <v>2</v>
      </c>
      <c r="R287" s="33">
        <f t="shared" si="50"/>
        <v>100</v>
      </c>
      <c r="S287" s="74">
        <v>0</v>
      </c>
      <c r="T287" s="74">
        <v>0</v>
      </c>
      <c r="U287" s="33" t="e">
        <f t="shared" si="51"/>
        <v>#DIV/0!</v>
      </c>
      <c r="V287" s="74">
        <v>0</v>
      </c>
      <c r="W287" s="74">
        <v>0</v>
      </c>
      <c r="X287" s="33" t="e">
        <f t="shared" si="52"/>
        <v>#DIV/0!</v>
      </c>
      <c r="Y287" s="74">
        <v>7</v>
      </c>
      <c r="Z287" s="74">
        <v>5</v>
      </c>
      <c r="AA287" s="33">
        <f t="shared" si="53"/>
        <v>71.428571428571431</v>
      </c>
      <c r="AB287" s="74">
        <v>18</v>
      </c>
      <c r="AC287" s="74">
        <v>12</v>
      </c>
      <c r="AD287" s="33">
        <f t="shared" si="54"/>
        <v>66.666666666666657</v>
      </c>
      <c r="AE287" s="74">
        <v>0</v>
      </c>
      <c r="AF287" s="74">
        <v>0</v>
      </c>
      <c r="AG287" s="33" t="e">
        <f t="shared" si="55"/>
        <v>#DIV/0!</v>
      </c>
      <c r="AH287" s="74">
        <v>0</v>
      </c>
      <c r="AI287" s="74" t="s">
        <v>135</v>
      </c>
      <c r="AJ287" s="74" t="s">
        <v>1061</v>
      </c>
      <c r="AK287" s="74" t="s">
        <v>127</v>
      </c>
      <c r="AL287" s="74">
        <v>25</v>
      </c>
      <c r="AM287" s="77">
        <v>44540.232499999998</v>
      </c>
      <c r="AN287" s="77" t="s">
        <v>171</v>
      </c>
      <c r="AO287" s="74">
        <v>143</v>
      </c>
      <c r="AP287" s="21" t="s">
        <v>1478</v>
      </c>
      <c r="AQ287" s="92" t="str">
        <f t="shared" si="56"/>
        <v>Stella Maris Nursing Home, Old Galway Road</v>
      </c>
      <c r="AR287" s="93" t="str">
        <f t="shared" si="57"/>
        <v>Westmeath</v>
      </c>
      <c r="AS287" s="93" t="s">
        <v>78</v>
      </c>
      <c r="AT287" s="93" t="s">
        <v>78</v>
      </c>
      <c r="AU287" s="93" t="s">
        <v>78</v>
      </c>
      <c r="AV287" s="93" t="s">
        <v>78</v>
      </c>
      <c r="AW287" s="33">
        <f t="shared" si="58"/>
        <v>70.370370370370367</v>
      </c>
      <c r="AX287" s="94" t="s">
        <v>78</v>
      </c>
    </row>
    <row r="288" spans="1:50" x14ac:dyDescent="0.2">
      <c r="A288" s="74" t="s">
        <v>1342</v>
      </c>
      <c r="B288" s="75" t="s">
        <v>1343</v>
      </c>
      <c r="C288" s="76" t="s">
        <v>1344</v>
      </c>
      <c r="D288" s="74" t="s">
        <v>1345</v>
      </c>
      <c r="E288" s="74" t="s">
        <v>962</v>
      </c>
      <c r="F288" s="21" t="s">
        <v>1473</v>
      </c>
      <c r="G288" s="74" t="s">
        <v>963</v>
      </c>
      <c r="H288" s="74" t="s">
        <v>955</v>
      </c>
      <c r="I288" s="74" t="s">
        <v>956</v>
      </c>
      <c r="J288" s="21" t="str">
        <f>VLOOKUP(E288, 'RHA A to F by CCA'!A:B, 2,0)</f>
        <v>Area A</v>
      </c>
      <c r="K288" s="74" t="s">
        <v>1049</v>
      </c>
      <c r="L288" s="74" t="s">
        <v>921</v>
      </c>
      <c r="M288" s="74">
        <f t="shared" si="48"/>
        <v>45</v>
      </c>
      <c r="N288" s="74">
        <f t="shared" si="48"/>
        <v>24</v>
      </c>
      <c r="O288" s="33">
        <f t="shared" si="49"/>
        <v>53.333333333333336</v>
      </c>
      <c r="P288" s="74">
        <v>2</v>
      </c>
      <c r="Q288" s="74">
        <v>1</v>
      </c>
      <c r="R288" s="33">
        <f t="shared" si="50"/>
        <v>50</v>
      </c>
      <c r="S288" s="74">
        <v>0</v>
      </c>
      <c r="T288" s="74">
        <v>0</v>
      </c>
      <c r="U288" s="33" t="e">
        <f t="shared" si="51"/>
        <v>#DIV/0!</v>
      </c>
      <c r="V288" s="74">
        <v>0</v>
      </c>
      <c r="W288" s="74">
        <v>0</v>
      </c>
      <c r="X288" s="33" t="e">
        <f t="shared" si="52"/>
        <v>#DIV/0!</v>
      </c>
      <c r="Y288" s="74">
        <v>8</v>
      </c>
      <c r="Z288" s="74">
        <v>6</v>
      </c>
      <c r="AA288" s="33">
        <f t="shared" si="53"/>
        <v>75</v>
      </c>
      <c r="AB288" s="74">
        <v>13</v>
      </c>
      <c r="AC288" s="74">
        <v>5</v>
      </c>
      <c r="AD288" s="33">
        <f t="shared" si="54"/>
        <v>38.461538461538467</v>
      </c>
      <c r="AE288" s="74">
        <v>22</v>
      </c>
      <c r="AF288" s="74">
        <v>12</v>
      </c>
      <c r="AG288" s="33">
        <f t="shared" si="55"/>
        <v>54.54545454545454</v>
      </c>
      <c r="AH288" s="74">
        <v>0</v>
      </c>
      <c r="AI288" s="74" t="s">
        <v>135</v>
      </c>
      <c r="AJ288" s="74" t="s">
        <v>1061</v>
      </c>
      <c r="AK288" s="74" t="s">
        <v>127</v>
      </c>
      <c r="AL288" s="74">
        <v>50</v>
      </c>
      <c r="AM288" s="77">
        <v>44519.290613425925</v>
      </c>
      <c r="AN288" s="77" t="s">
        <v>409</v>
      </c>
      <c r="AO288" s="74">
        <v>10</v>
      </c>
      <c r="AP288" s="21" t="s">
        <v>1478</v>
      </c>
      <c r="AQ288" s="92" t="str">
        <f t="shared" si="56"/>
        <v>Roselodge Nursing Home, Killucan</v>
      </c>
      <c r="AR288" s="93" t="str">
        <f t="shared" si="57"/>
        <v>Westmeath</v>
      </c>
      <c r="AS288" s="93" t="s">
        <v>78</v>
      </c>
      <c r="AT288" s="93" t="s">
        <v>78</v>
      </c>
      <c r="AU288" s="93" t="s">
        <v>78</v>
      </c>
      <c r="AV288" s="93" t="s">
        <v>78</v>
      </c>
      <c r="AW288" s="33">
        <f t="shared" si="58"/>
        <v>53.333333333333336</v>
      </c>
      <c r="AX288" s="94" t="s">
        <v>78</v>
      </c>
    </row>
    <row r="289" spans="1:52" x14ac:dyDescent="0.2">
      <c r="A289" s="74" t="s">
        <v>1346</v>
      </c>
      <c r="B289" s="75" t="s">
        <v>1347</v>
      </c>
      <c r="C289" s="76" t="s">
        <v>1348</v>
      </c>
      <c r="D289" s="74" t="s">
        <v>1349</v>
      </c>
      <c r="E289" s="74" t="s">
        <v>1019</v>
      </c>
      <c r="F289" s="21" t="s">
        <v>1475</v>
      </c>
      <c r="G289" s="74" t="s">
        <v>836</v>
      </c>
      <c r="H289" s="74" t="s">
        <v>828</v>
      </c>
      <c r="I289" s="21" t="s">
        <v>829</v>
      </c>
      <c r="J289" s="21" t="str">
        <f>VLOOKUP(E289, 'RHA A to F by CCA'!A:B, 2,0)</f>
        <v>Area A</v>
      </c>
      <c r="K289" s="74" t="s">
        <v>1049</v>
      </c>
      <c r="L289" s="74" t="s">
        <v>1020</v>
      </c>
      <c r="M289" s="74">
        <f t="shared" si="48"/>
        <v>288</v>
      </c>
      <c r="N289" s="74">
        <f t="shared" si="48"/>
        <v>240</v>
      </c>
      <c r="O289" s="33">
        <f t="shared" si="49"/>
        <v>83.333333333333343</v>
      </c>
      <c r="P289" s="74">
        <v>37</v>
      </c>
      <c r="Q289" s="74">
        <v>22</v>
      </c>
      <c r="R289" s="33">
        <f t="shared" si="50"/>
        <v>59.45945945945946</v>
      </c>
      <c r="S289" s="74">
        <v>6</v>
      </c>
      <c r="T289" s="74">
        <v>6</v>
      </c>
      <c r="U289" s="33">
        <f t="shared" si="51"/>
        <v>100</v>
      </c>
      <c r="V289" s="74">
        <v>41</v>
      </c>
      <c r="W289" s="74">
        <v>29</v>
      </c>
      <c r="X289" s="33">
        <f t="shared" si="52"/>
        <v>70.731707317073173</v>
      </c>
      <c r="Y289" s="74">
        <v>93</v>
      </c>
      <c r="Z289" s="74">
        <v>86</v>
      </c>
      <c r="AA289" s="33">
        <f t="shared" si="53"/>
        <v>92.473118279569889</v>
      </c>
      <c r="AB289" s="74">
        <v>29</v>
      </c>
      <c r="AC289" s="74">
        <v>19</v>
      </c>
      <c r="AD289" s="33">
        <f t="shared" si="54"/>
        <v>65.517241379310349</v>
      </c>
      <c r="AE289" s="74">
        <v>82</v>
      </c>
      <c r="AF289" s="74">
        <v>78</v>
      </c>
      <c r="AG289" s="33">
        <f t="shared" si="55"/>
        <v>95.121951219512198</v>
      </c>
      <c r="AH289" s="74">
        <v>2</v>
      </c>
      <c r="AI289" s="74">
        <v>0</v>
      </c>
      <c r="AJ289" s="74" t="s">
        <v>1050</v>
      </c>
      <c r="AK289" s="74" t="s">
        <v>162</v>
      </c>
      <c r="AL289" s="74">
        <v>70</v>
      </c>
      <c r="AM289" s="77">
        <v>44630.148611111108</v>
      </c>
      <c r="AN289" s="77">
        <v>44630</v>
      </c>
      <c r="AO289" s="74">
        <v>481</v>
      </c>
      <c r="AP289" s="21" t="s">
        <v>1478</v>
      </c>
      <c r="AQ289" s="92" t="str">
        <f t="shared" si="56"/>
        <v>Doc - Phoenix View, Navan Road</v>
      </c>
      <c r="AR289" s="93" t="str">
        <f t="shared" si="57"/>
        <v>Dublin</v>
      </c>
      <c r="AS289" s="93" t="s">
        <v>78</v>
      </c>
      <c r="AT289" s="93" t="s">
        <v>78</v>
      </c>
      <c r="AU289" s="93" t="s">
        <v>78</v>
      </c>
      <c r="AV289" s="93" t="s">
        <v>78</v>
      </c>
      <c r="AW289" s="33">
        <f t="shared" si="58"/>
        <v>83.333333333333343</v>
      </c>
      <c r="AX289" s="94" t="s">
        <v>78</v>
      </c>
    </row>
    <row r="290" spans="1:52" x14ac:dyDescent="0.2">
      <c r="A290" s="21" t="s">
        <v>1350</v>
      </c>
      <c r="B290" s="83" t="s">
        <v>1351</v>
      </c>
      <c r="C290" s="76" t="s">
        <v>1352</v>
      </c>
      <c r="D290" s="74" t="s">
        <v>1353</v>
      </c>
      <c r="E290" s="21" t="s">
        <v>1038</v>
      </c>
      <c r="F290" s="21" t="s">
        <v>1477</v>
      </c>
      <c r="G290" s="21" t="s">
        <v>836</v>
      </c>
      <c r="H290" s="21" t="s">
        <v>828</v>
      </c>
      <c r="I290" s="21" t="s">
        <v>829</v>
      </c>
      <c r="J290" s="21" t="str">
        <f>VLOOKUP(E290, 'RHA A to F by CCA'!A:B, 2,0)</f>
        <v>Area A</v>
      </c>
      <c r="K290" s="74" t="s">
        <v>1049</v>
      </c>
      <c r="L290" s="21" t="s">
        <v>1020</v>
      </c>
      <c r="M290" s="74">
        <f t="shared" si="48"/>
        <v>43</v>
      </c>
      <c r="N290" s="74">
        <f t="shared" si="48"/>
        <v>35</v>
      </c>
      <c r="O290" s="33">
        <f t="shared" si="49"/>
        <v>81.395348837209298</v>
      </c>
      <c r="P290" s="10">
        <v>4</v>
      </c>
      <c r="Q290" s="10">
        <v>3</v>
      </c>
      <c r="R290" s="33">
        <f t="shared" si="50"/>
        <v>75</v>
      </c>
      <c r="S290" s="10">
        <v>0</v>
      </c>
      <c r="T290" s="10">
        <v>0</v>
      </c>
      <c r="U290" s="33" t="e">
        <f t="shared" si="51"/>
        <v>#DIV/0!</v>
      </c>
      <c r="V290" s="10">
        <v>0</v>
      </c>
      <c r="W290" s="10">
        <v>0</v>
      </c>
      <c r="X290" s="33" t="e">
        <f t="shared" si="52"/>
        <v>#DIV/0!</v>
      </c>
      <c r="Y290" s="10">
        <v>5</v>
      </c>
      <c r="Z290" s="84">
        <v>5</v>
      </c>
      <c r="AA290" s="33">
        <f t="shared" si="53"/>
        <v>100</v>
      </c>
      <c r="AB290" s="10">
        <v>15</v>
      </c>
      <c r="AC290" s="10">
        <v>13</v>
      </c>
      <c r="AD290" s="33">
        <f t="shared" si="54"/>
        <v>86.666666666666671</v>
      </c>
      <c r="AE290" s="10">
        <v>19</v>
      </c>
      <c r="AF290" s="10">
        <v>14</v>
      </c>
      <c r="AG290" s="33">
        <f t="shared" si="55"/>
        <v>73.68421052631578</v>
      </c>
      <c r="AH290" s="10">
        <v>0</v>
      </c>
      <c r="AI290" s="10" t="s">
        <v>135</v>
      </c>
      <c r="AJ290" s="21" t="s">
        <v>717</v>
      </c>
      <c r="AK290" s="10" t="s">
        <v>127</v>
      </c>
      <c r="AL290" s="10">
        <v>43</v>
      </c>
      <c r="AM290" s="11">
        <v>44523.4140625</v>
      </c>
      <c r="AN290" s="11" t="s">
        <v>571</v>
      </c>
      <c r="AO290" s="10">
        <v>24</v>
      </c>
      <c r="AP290" s="21" t="s">
        <v>1478</v>
      </c>
      <c r="AQ290" s="92" t="str">
        <f t="shared" si="56"/>
        <v>Raheny House Nursing Home, 476 Howth Road</v>
      </c>
      <c r="AR290" s="93" t="str">
        <f t="shared" si="57"/>
        <v>Dublin</v>
      </c>
      <c r="AS290" s="93" t="s">
        <v>78</v>
      </c>
      <c r="AT290" s="93" t="s">
        <v>78</v>
      </c>
      <c r="AU290" s="93" t="s">
        <v>78</v>
      </c>
      <c r="AV290" s="93" t="s">
        <v>78</v>
      </c>
      <c r="AW290" s="33">
        <f t="shared" si="58"/>
        <v>81.395348837209298</v>
      </c>
      <c r="AX290" s="94" t="s">
        <v>78</v>
      </c>
    </row>
    <row r="291" spans="1:52" x14ac:dyDescent="0.2">
      <c r="A291" s="74" t="s">
        <v>1354</v>
      </c>
      <c r="B291" s="75" t="s">
        <v>1355</v>
      </c>
      <c r="C291" s="76" t="s">
        <v>1356</v>
      </c>
      <c r="D291" s="74" t="s">
        <v>1357</v>
      </c>
      <c r="E291" s="74" t="s">
        <v>1038</v>
      </c>
      <c r="F291" s="21" t="s">
        <v>1477</v>
      </c>
      <c r="G291" s="74" t="s">
        <v>836</v>
      </c>
      <c r="H291" s="74" t="s">
        <v>828</v>
      </c>
      <c r="I291" s="21" t="s">
        <v>829</v>
      </c>
      <c r="J291" s="21" t="str">
        <f>VLOOKUP(E291, 'RHA A to F by CCA'!A:B, 2,0)</f>
        <v>Area A</v>
      </c>
      <c r="K291" s="74" t="s">
        <v>1049</v>
      </c>
      <c r="L291" s="74" t="s">
        <v>1020</v>
      </c>
      <c r="M291" s="74">
        <f t="shared" si="48"/>
        <v>53</v>
      </c>
      <c r="N291" s="74">
        <f t="shared" si="48"/>
        <v>41</v>
      </c>
      <c r="O291" s="33">
        <f t="shared" si="49"/>
        <v>77.358490566037744</v>
      </c>
      <c r="P291" s="74">
        <v>2</v>
      </c>
      <c r="Q291" s="74">
        <v>1</v>
      </c>
      <c r="R291" s="33">
        <f t="shared" si="50"/>
        <v>50</v>
      </c>
      <c r="S291" s="74">
        <v>0</v>
      </c>
      <c r="T291" s="74">
        <v>0</v>
      </c>
      <c r="U291" s="33" t="e">
        <f t="shared" si="51"/>
        <v>#DIV/0!</v>
      </c>
      <c r="V291" s="74">
        <v>30</v>
      </c>
      <c r="W291" s="74">
        <v>20</v>
      </c>
      <c r="X291" s="33">
        <f t="shared" si="52"/>
        <v>66.666666666666657</v>
      </c>
      <c r="Y291" s="74">
        <v>11</v>
      </c>
      <c r="Z291" s="74">
        <v>10</v>
      </c>
      <c r="AA291" s="33">
        <f t="shared" si="53"/>
        <v>90.909090909090907</v>
      </c>
      <c r="AB291" s="74">
        <v>10</v>
      </c>
      <c r="AC291" s="74">
        <v>10</v>
      </c>
      <c r="AD291" s="33">
        <f t="shared" si="54"/>
        <v>100</v>
      </c>
      <c r="AE291" s="74">
        <v>0</v>
      </c>
      <c r="AF291" s="74">
        <v>0</v>
      </c>
      <c r="AG291" s="33" t="e">
        <f t="shared" si="55"/>
        <v>#DIV/0!</v>
      </c>
      <c r="AH291" s="74">
        <v>0</v>
      </c>
      <c r="AI291" s="74" t="s">
        <v>135</v>
      </c>
      <c r="AJ291" s="74" t="s">
        <v>1061</v>
      </c>
      <c r="AK291" s="74" t="s">
        <v>127</v>
      </c>
      <c r="AL291" s="74">
        <v>56</v>
      </c>
      <c r="AM291" s="77">
        <v>44519.262986111113</v>
      </c>
      <c r="AN291" s="77" t="s">
        <v>409</v>
      </c>
      <c r="AO291" s="74">
        <v>7</v>
      </c>
      <c r="AP291" s="21" t="s">
        <v>1478</v>
      </c>
      <c r="AQ291" s="92" t="str">
        <f t="shared" si="56"/>
        <v>Rush Nursing Home, Skerries Road</v>
      </c>
      <c r="AR291" s="93" t="str">
        <f t="shared" si="57"/>
        <v>Dublin</v>
      </c>
      <c r="AS291" s="93" t="s">
        <v>78</v>
      </c>
      <c r="AT291" s="93" t="s">
        <v>78</v>
      </c>
      <c r="AU291" s="93" t="s">
        <v>78</v>
      </c>
      <c r="AV291" s="93" t="s">
        <v>78</v>
      </c>
      <c r="AW291" s="33">
        <f t="shared" si="58"/>
        <v>77.358490566037744</v>
      </c>
      <c r="AX291" s="94" t="s">
        <v>78</v>
      </c>
    </row>
    <row r="292" spans="1:52" x14ac:dyDescent="0.2">
      <c r="A292" s="74" t="s">
        <v>1358</v>
      </c>
      <c r="B292" s="75" t="s">
        <v>1359</v>
      </c>
      <c r="C292" s="76" t="s">
        <v>1360</v>
      </c>
      <c r="D292" s="74" t="s">
        <v>1361</v>
      </c>
      <c r="E292" s="74" t="s">
        <v>1019</v>
      </c>
      <c r="F292" s="21" t="s">
        <v>1475</v>
      </c>
      <c r="G292" s="74" t="s">
        <v>836</v>
      </c>
      <c r="H292" s="74" t="s">
        <v>828</v>
      </c>
      <c r="I292" s="21" t="s">
        <v>829</v>
      </c>
      <c r="J292" s="21" t="str">
        <f>VLOOKUP(E292, 'RHA A to F by CCA'!A:B, 2,0)</f>
        <v>Area A</v>
      </c>
      <c r="K292" s="74" t="s">
        <v>1049</v>
      </c>
      <c r="L292" s="74" t="s">
        <v>1020</v>
      </c>
      <c r="M292" s="74">
        <f t="shared" si="48"/>
        <v>44</v>
      </c>
      <c r="N292" s="74">
        <f t="shared" si="48"/>
        <v>31</v>
      </c>
      <c r="O292" s="33">
        <f t="shared" si="49"/>
        <v>70.454545454545453</v>
      </c>
      <c r="P292" s="74">
        <v>4</v>
      </c>
      <c r="Q292" s="74">
        <v>4</v>
      </c>
      <c r="R292" s="33">
        <f t="shared" si="50"/>
        <v>100</v>
      </c>
      <c r="S292" s="74">
        <v>0</v>
      </c>
      <c r="T292" s="74">
        <v>0</v>
      </c>
      <c r="U292" s="33" t="e">
        <f t="shared" si="51"/>
        <v>#DIV/0!</v>
      </c>
      <c r="V292" s="74">
        <v>20</v>
      </c>
      <c r="W292" s="74">
        <v>14</v>
      </c>
      <c r="X292" s="33">
        <f t="shared" si="52"/>
        <v>70</v>
      </c>
      <c r="Y292" s="74">
        <v>6</v>
      </c>
      <c r="Z292" s="74">
        <v>5</v>
      </c>
      <c r="AA292" s="33">
        <f t="shared" si="53"/>
        <v>83.333333333333343</v>
      </c>
      <c r="AB292" s="74">
        <v>14</v>
      </c>
      <c r="AC292" s="74">
        <v>8</v>
      </c>
      <c r="AD292" s="33">
        <f t="shared" si="54"/>
        <v>57.142857142857139</v>
      </c>
      <c r="AE292" s="74">
        <v>0</v>
      </c>
      <c r="AF292" s="74">
        <v>0</v>
      </c>
      <c r="AG292" s="33" t="e">
        <f t="shared" si="55"/>
        <v>#DIV/0!</v>
      </c>
      <c r="AH292" s="74">
        <v>0</v>
      </c>
      <c r="AI292" s="74" t="s">
        <v>135</v>
      </c>
      <c r="AJ292" s="74" t="s">
        <v>1061</v>
      </c>
      <c r="AK292" s="74" t="s">
        <v>127</v>
      </c>
      <c r="AL292" s="74">
        <v>33</v>
      </c>
      <c r="AM292" s="77">
        <v>44631.068078703705</v>
      </c>
      <c r="AN292" s="77" t="s">
        <v>640</v>
      </c>
      <c r="AO292" s="74">
        <v>492</v>
      </c>
      <c r="AP292" s="21" t="s">
        <v>1478</v>
      </c>
      <c r="AQ292" s="92" t="str">
        <f t="shared" si="56"/>
        <v>Mount Sackville Nursing Home, College Road</v>
      </c>
      <c r="AR292" s="93" t="str">
        <f t="shared" si="57"/>
        <v>Dublin</v>
      </c>
      <c r="AS292" s="93" t="s">
        <v>78</v>
      </c>
      <c r="AT292" s="93" t="s">
        <v>78</v>
      </c>
      <c r="AU292" s="93" t="s">
        <v>78</v>
      </c>
      <c r="AV292" s="93" t="s">
        <v>78</v>
      </c>
      <c r="AW292" s="33">
        <f t="shared" si="58"/>
        <v>70.454545454545453</v>
      </c>
      <c r="AX292" s="94" t="s">
        <v>78</v>
      </c>
    </row>
    <row r="293" spans="1:52" x14ac:dyDescent="0.2">
      <c r="A293" s="74" t="s">
        <v>1362</v>
      </c>
      <c r="B293" s="75" t="s">
        <v>1363</v>
      </c>
      <c r="C293" s="76" t="s">
        <v>1364</v>
      </c>
      <c r="D293" s="74" t="s">
        <v>1365</v>
      </c>
      <c r="E293" s="74" t="s">
        <v>1038</v>
      </c>
      <c r="F293" s="21" t="s">
        <v>1477</v>
      </c>
      <c r="G293" s="74" t="s">
        <v>836</v>
      </c>
      <c r="H293" s="74" t="s">
        <v>828</v>
      </c>
      <c r="I293" s="21" t="s">
        <v>829</v>
      </c>
      <c r="J293" s="21" t="str">
        <f>VLOOKUP(E293, 'RHA A to F by CCA'!A:B, 2,0)</f>
        <v>Area A</v>
      </c>
      <c r="K293" s="74" t="s">
        <v>1049</v>
      </c>
      <c r="L293" s="74" t="s">
        <v>1020</v>
      </c>
      <c r="M293" s="74">
        <f t="shared" si="48"/>
        <v>198</v>
      </c>
      <c r="N293" s="74">
        <f t="shared" si="48"/>
        <v>124</v>
      </c>
      <c r="O293" s="33">
        <f t="shared" si="49"/>
        <v>62.62626262626263</v>
      </c>
      <c r="P293" s="74">
        <v>12</v>
      </c>
      <c r="Q293" s="74">
        <v>7</v>
      </c>
      <c r="R293" s="33">
        <f t="shared" si="50"/>
        <v>58.333333333333336</v>
      </c>
      <c r="S293" s="74">
        <v>1</v>
      </c>
      <c r="T293" s="74">
        <v>1</v>
      </c>
      <c r="U293" s="33">
        <f t="shared" si="51"/>
        <v>100</v>
      </c>
      <c r="V293" s="74">
        <v>3</v>
      </c>
      <c r="W293" s="74">
        <v>3</v>
      </c>
      <c r="X293" s="33">
        <f t="shared" si="52"/>
        <v>100</v>
      </c>
      <c r="Y293" s="74">
        <v>44</v>
      </c>
      <c r="Z293" s="74">
        <v>37</v>
      </c>
      <c r="AA293" s="33">
        <f t="shared" si="53"/>
        <v>84.090909090909093</v>
      </c>
      <c r="AB293" s="74">
        <v>26</v>
      </c>
      <c r="AC293" s="74">
        <v>16</v>
      </c>
      <c r="AD293" s="33">
        <f t="shared" si="54"/>
        <v>61.53846153846154</v>
      </c>
      <c r="AE293" s="74">
        <v>112</v>
      </c>
      <c r="AF293" s="74">
        <v>60</v>
      </c>
      <c r="AG293" s="33">
        <f t="shared" si="55"/>
        <v>53.571428571428569</v>
      </c>
      <c r="AH293" s="74">
        <v>2</v>
      </c>
      <c r="AI293" s="74" t="s">
        <v>125</v>
      </c>
      <c r="AJ293" s="74" t="s">
        <v>1061</v>
      </c>
      <c r="AK293" s="74" t="s">
        <v>127</v>
      </c>
      <c r="AL293" s="74">
        <v>140</v>
      </c>
      <c r="AM293" s="77">
        <v>44628.269444444442</v>
      </c>
      <c r="AN293" s="77">
        <v>44628</v>
      </c>
      <c r="AO293" s="74">
        <v>461</v>
      </c>
      <c r="AP293" s="21" t="s">
        <v>1478</v>
      </c>
      <c r="AQ293" s="92" t="str">
        <f t="shared" si="56"/>
        <v>Tara Winthrop Private Clinic, Nevinstown Lane</v>
      </c>
      <c r="AR293" s="93" t="str">
        <f t="shared" si="57"/>
        <v>Dublin</v>
      </c>
      <c r="AS293" s="93" t="s">
        <v>1380</v>
      </c>
      <c r="AT293" s="93">
        <v>184</v>
      </c>
      <c r="AU293" s="93">
        <v>162</v>
      </c>
      <c r="AV293" s="94">
        <v>88.043478260869563</v>
      </c>
      <c r="AW293" s="33">
        <f t="shared" si="58"/>
        <v>62.62626262626263</v>
      </c>
      <c r="AX293" s="94">
        <f t="shared" si="59"/>
        <v>-25.417215634606933</v>
      </c>
    </row>
    <row r="294" spans="1:52" x14ac:dyDescent="0.2">
      <c r="A294" s="74" t="s">
        <v>1366</v>
      </c>
      <c r="B294" s="75" t="s">
        <v>1367</v>
      </c>
      <c r="C294" s="76" t="s">
        <v>1368</v>
      </c>
      <c r="D294" s="74" t="s">
        <v>1369</v>
      </c>
      <c r="E294" s="74" t="s">
        <v>1038</v>
      </c>
      <c r="F294" s="21" t="s">
        <v>1477</v>
      </c>
      <c r="G294" s="74" t="s">
        <v>836</v>
      </c>
      <c r="H294" s="74" t="s">
        <v>828</v>
      </c>
      <c r="I294" s="21" t="s">
        <v>829</v>
      </c>
      <c r="J294" s="21" t="str">
        <f>VLOOKUP(E294, 'RHA A to F by CCA'!A:B, 2,0)</f>
        <v>Area A</v>
      </c>
      <c r="K294" s="74" t="s">
        <v>1049</v>
      </c>
      <c r="L294" s="74" t="s">
        <v>1020</v>
      </c>
      <c r="M294" s="74">
        <f t="shared" si="48"/>
        <v>156</v>
      </c>
      <c r="N294" s="74">
        <f t="shared" si="48"/>
        <v>67</v>
      </c>
      <c r="O294" s="33">
        <f t="shared" si="49"/>
        <v>42.948717948717949</v>
      </c>
      <c r="P294" s="74">
        <v>13</v>
      </c>
      <c r="Q294" s="74">
        <v>7</v>
      </c>
      <c r="R294" s="33">
        <f t="shared" si="50"/>
        <v>53.846153846153847</v>
      </c>
      <c r="S294" s="74">
        <v>0</v>
      </c>
      <c r="T294" s="74">
        <v>0</v>
      </c>
      <c r="U294" s="33" t="e">
        <f t="shared" si="51"/>
        <v>#DIV/0!</v>
      </c>
      <c r="V294" s="74">
        <v>0</v>
      </c>
      <c r="W294" s="74">
        <v>0</v>
      </c>
      <c r="X294" s="33" t="e">
        <f t="shared" si="52"/>
        <v>#DIV/0!</v>
      </c>
      <c r="Y294" s="74">
        <v>27</v>
      </c>
      <c r="Z294" s="74">
        <v>16</v>
      </c>
      <c r="AA294" s="33">
        <f t="shared" si="53"/>
        <v>59.259259259259252</v>
      </c>
      <c r="AB294" s="74">
        <v>52</v>
      </c>
      <c r="AC294" s="74">
        <v>25</v>
      </c>
      <c r="AD294" s="33">
        <f t="shared" si="54"/>
        <v>48.07692307692308</v>
      </c>
      <c r="AE294" s="74">
        <v>64</v>
      </c>
      <c r="AF294" s="74">
        <v>19</v>
      </c>
      <c r="AG294" s="33">
        <f t="shared" si="55"/>
        <v>29.6875</v>
      </c>
      <c r="AH294" s="74">
        <v>0</v>
      </c>
      <c r="AI294" s="74" t="s">
        <v>135</v>
      </c>
      <c r="AJ294" s="74" t="s">
        <v>1061</v>
      </c>
      <c r="AK294" s="74" t="s">
        <v>127</v>
      </c>
      <c r="AL294" s="74">
        <v>163</v>
      </c>
      <c r="AM294" s="77">
        <v>44617.148368055554</v>
      </c>
      <c r="AN294" s="77" t="s">
        <v>231</v>
      </c>
      <c r="AO294" s="74">
        <v>344</v>
      </c>
      <c r="AP294" s="21" t="s">
        <v>1478</v>
      </c>
      <c r="AQ294" s="92" t="str">
        <f t="shared" si="56"/>
        <v>TLC Carton, Wellview Court</v>
      </c>
      <c r="AR294" s="93" t="str">
        <f t="shared" si="57"/>
        <v>Dublin</v>
      </c>
      <c r="AS294" s="93" t="s">
        <v>1380</v>
      </c>
      <c r="AT294" s="93">
        <v>169</v>
      </c>
      <c r="AU294" s="93">
        <v>121</v>
      </c>
      <c r="AV294" s="94">
        <v>71.597633136094672</v>
      </c>
      <c r="AW294" s="33">
        <f t="shared" si="58"/>
        <v>42.948717948717949</v>
      </c>
      <c r="AX294" s="94">
        <f t="shared" si="59"/>
        <v>-28.648915187376723</v>
      </c>
    </row>
    <row r="296" spans="1:52" ht="76.5" x14ac:dyDescent="0.2">
      <c r="J296" s="3" t="s">
        <v>1370</v>
      </c>
      <c r="K296" s="1" t="s">
        <v>104</v>
      </c>
      <c r="L296" s="3" t="s">
        <v>105</v>
      </c>
      <c r="M296" s="3" t="s">
        <v>4</v>
      </c>
      <c r="N296" s="3" t="s">
        <v>5</v>
      </c>
      <c r="O296" s="4" t="s">
        <v>1371</v>
      </c>
      <c r="P296" s="3" t="s">
        <v>7</v>
      </c>
      <c r="Q296" s="3" t="s">
        <v>8</v>
      </c>
      <c r="R296" s="4" t="s">
        <v>9</v>
      </c>
      <c r="S296" s="3" t="s">
        <v>10</v>
      </c>
      <c r="T296" s="3" t="s">
        <v>11</v>
      </c>
      <c r="U296" s="4" t="s">
        <v>12</v>
      </c>
      <c r="V296" s="3" t="s">
        <v>13</v>
      </c>
      <c r="W296" s="3" t="s">
        <v>14</v>
      </c>
      <c r="X296" s="4" t="s">
        <v>15</v>
      </c>
      <c r="Y296" s="3" t="s">
        <v>16</v>
      </c>
      <c r="Z296" s="1" t="s">
        <v>17</v>
      </c>
      <c r="AA296" s="4" t="s">
        <v>18</v>
      </c>
      <c r="AB296" s="3" t="s">
        <v>19</v>
      </c>
      <c r="AC296" s="3" t="s">
        <v>20</v>
      </c>
      <c r="AD296" s="4" t="s">
        <v>21</v>
      </c>
      <c r="AE296" s="3" t="s">
        <v>22</v>
      </c>
      <c r="AF296" s="3" t="s">
        <v>23</v>
      </c>
      <c r="AG296" s="4" t="s">
        <v>24</v>
      </c>
      <c r="AH296" s="1" t="s">
        <v>25</v>
      </c>
      <c r="AI296" s="13"/>
      <c r="AJ296" s="13"/>
      <c r="AK296" s="13"/>
      <c r="AL296" s="13"/>
      <c r="AM296" s="13"/>
      <c r="AN296" s="13"/>
      <c r="AO296" s="13"/>
      <c r="AP296" s="41"/>
      <c r="AQ296" s="90" t="s">
        <v>1944</v>
      </c>
      <c r="AR296" s="131" t="s">
        <v>1945</v>
      </c>
      <c r="AS296" s="90" t="s">
        <v>1943</v>
      </c>
      <c r="AT296" s="90" t="s">
        <v>1928</v>
      </c>
      <c r="AU296" s="90" t="s">
        <v>1929</v>
      </c>
      <c r="AV296" s="90" t="s">
        <v>1930</v>
      </c>
      <c r="AW296" s="4" t="s">
        <v>1931</v>
      </c>
      <c r="AX296" s="104" t="s">
        <v>1936</v>
      </c>
      <c r="AY296" s="4" t="s">
        <v>1935</v>
      </c>
      <c r="AZ296" s="104" t="s">
        <v>1933</v>
      </c>
    </row>
    <row r="297" spans="1:52" ht="12.75" x14ac:dyDescent="0.2">
      <c r="J297" s="42">
        <f>COUNTA(J2:J34)</f>
        <v>33</v>
      </c>
      <c r="K297" s="43" t="s">
        <v>742</v>
      </c>
      <c r="L297" s="6" t="s">
        <v>1372</v>
      </c>
      <c r="M297" s="42">
        <f>SUM(M2:M34)</f>
        <v>1802</v>
      </c>
      <c r="N297" s="42">
        <f>SUM(N2:N34)</f>
        <v>873</v>
      </c>
      <c r="O297" s="9">
        <f>N297/M297*100</f>
        <v>48.446170921198664</v>
      </c>
      <c r="P297" s="42">
        <f>SUM(P2:P34)</f>
        <v>102</v>
      </c>
      <c r="Q297" s="42">
        <f>SUM(Q2:Q34)</f>
        <v>69</v>
      </c>
      <c r="R297" s="9">
        <f>Q297/P297*100</f>
        <v>67.64705882352942</v>
      </c>
      <c r="S297" s="42">
        <f>SUM(S2:S34)</f>
        <v>76</v>
      </c>
      <c r="T297" s="42">
        <f>SUM(T2:T34)</f>
        <v>45</v>
      </c>
      <c r="U297" s="9">
        <f>T297/S297*100</f>
        <v>59.210526315789465</v>
      </c>
      <c r="V297" s="42">
        <f>SUM(V2:V34)</f>
        <v>132</v>
      </c>
      <c r="W297" s="42">
        <f>SUM(W2:W34)</f>
        <v>72</v>
      </c>
      <c r="X297" s="9">
        <f>W297/V297*100</f>
        <v>54.54545454545454</v>
      </c>
      <c r="Y297" s="42">
        <f>SUM(Y2:Y34)</f>
        <v>615</v>
      </c>
      <c r="Z297" s="42">
        <f>SUM(Z2:Z34)</f>
        <v>293</v>
      </c>
      <c r="AA297" s="9">
        <f>Z297/Y297*100</f>
        <v>47.642276422764226</v>
      </c>
      <c r="AB297" s="42">
        <f>SUM(AB2:AB34)</f>
        <v>475</v>
      </c>
      <c r="AC297" s="42">
        <f>SUM(AC2:AC34)</f>
        <v>221</v>
      </c>
      <c r="AD297" s="9">
        <f>AC297/AB297*100</f>
        <v>46.526315789473685</v>
      </c>
      <c r="AE297" s="42">
        <f>SUM(AE2:AE34)</f>
        <v>402</v>
      </c>
      <c r="AF297" s="42">
        <f>SUM(AF2:AF34)</f>
        <v>173</v>
      </c>
      <c r="AG297" s="9">
        <f>AF297/AE297*100</f>
        <v>43.034825870646763</v>
      </c>
      <c r="AH297" s="42">
        <f>SUM(AH2:AH34)</f>
        <v>48</v>
      </c>
      <c r="AI297" s="44"/>
      <c r="AJ297" s="13"/>
      <c r="AK297" s="13"/>
      <c r="AL297" s="13"/>
      <c r="AM297" s="13"/>
      <c r="AN297" s="13"/>
      <c r="AO297" s="13"/>
      <c r="AP297" s="45"/>
      <c r="AQ297" s="132">
        <v>48</v>
      </c>
      <c r="AR297" s="132" t="s">
        <v>742</v>
      </c>
      <c r="AS297" s="132" t="s">
        <v>1372</v>
      </c>
      <c r="AT297" s="132">
        <v>2343</v>
      </c>
      <c r="AU297" s="132">
        <v>1322</v>
      </c>
      <c r="AV297" s="99">
        <v>56.423388817755018</v>
      </c>
      <c r="AW297" s="133">
        <f>O297</f>
        <v>48.446170921198664</v>
      </c>
      <c r="AX297" s="134">
        <f>AW297-AV297</f>
        <v>-7.977217896556354</v>
      </c>
      <c r="AY297" s="135">
        <f>J297</f>
        <v>33</v>
      </c>
      <c r="AZ297" s="136">
        <f>AY297-AQ297</f>
        <v>-15</v>
      </c>
    </row>
    <row r="298" spans="1:52" ht="12.75" x14ac:dyDescent="0.2">
      <c r="J298" s="42">
        <f>COUNTA(J35:J56)</f>
        <v>22</v>
      </c>
      <c r="K298" s="43" t="s">
        <v>742</v>
      </c>
      <c r="L298" s="6" t="s">
        <v>1373</v>
      </c>
      <c r="M298" s="42">
        <f>SUM(M35:M56)</f>
        <v>1464</v>
      </c>
      <c r="N298" s="42">
        <f>SUM(N35:N56)</f>
        <v>810</v>
      </c>
      <c r="O298" s="9">
        <f t="shared" ref="O298:O317" si="60">N298/M298*100</f>
        <v>55.327868852459019</v>
      </c>
      <c r="P298" s="42">
        <f>SUM(P35:P56)</f>
        <v>90</v>
      </c>
      <c r="Q298" s="42">
        <f>SUM(Q35:Q56)</f>
        <v>80</v>
      </c>
      <c r="R298" s="9">
        <f t="shared" ref="R298:R317" si="61">Q298/P298*100</f>
        <v>88.888888888888886</v>
      </c>
      <c r="S298" s="42">
        <f>SUM(S35:S56)</f>
        <v>14</v>
      </c>
      <c r="T298" s="42">
        <f>SUM(T35:T56)</f>
        <v>3</v>
      </c>
      <c r="U298" s="9">
        <f t="shared" ref="U298:U317" si="62">T298/S298*100</f>
        <v>21.428571428571427</v>
      </c>
      <c r="V298" s="42">
        <f>SUM(V35:V56)</f>
        <v>91</v>
      </c>
      <c r="W298" s="42">
        <f>SUM(W35:W56)</f>
        <v>59</v>
      </c>
      <c r="X298" s="9">
        <f t="shared" ref="X298:X317" si="63">W298/V298*100</f>
        <v>64.835164835164832</v>
      </c>
      <c r="Y298" s="42">
        <f>SUM(Y35:Y56)</f>
        <v>502</v>
      </c>
      <c r="Z298" s="42">
        <f>SUM(Z35:Z56)</f>
        <v>252</v>
      </c>
      <c r="AA298" s="9">
        <f t="shared" ref="AA298:AA317" si="64">Z298/Y298*100</f>
        <v>50.199203187250994</v>
      </c>
      <c r="AB298" s="42">
        <f>SUM(AB35:AB56)</f>
        <v>210</v>
      </c>
      <c r="AC298" s="42">
        <f>SUM(AC35:AC56)</f>
        <v>166</v>
      </c>
      <c r="AD298" s="9">
        <f t="shared" ref="AD298:AD317" si="65">AC298/AB298*100</f>
        <v>79.047619047619051</v>
      </c>
      <c r="AE298" s="42">
        <f>SUM(AE35:AE56)</f>
        <v>557</v>
      </c>
      <c r="AF298" s="42">
        <f>SUM(AF35:AF56)</f>
        <v>250</v>
      </c>
      <c r="AG298" s="9">
        <f t="shared" ref="AG298:AG317" si="66">AF298/AE298*100</f>
        <v>44.88330341113106</v>
      </c>
      <c r="AH298" s="42">
        <f>SUM(AH35:AH56)</f>
        <v>51</v>
      </c>
      <c r="AI298" s="44"/>
      <c r="AJ298" s="13"/>
      <c r="AK298" s="13"/>
      <c r="AL298" s="13"/>
      <c r="AM298" s="13"/>
      <c r="AN298" s="13"/>
      <c r="AO298" s="13"/>
      <c r="AP298" s="45"/>
      <c r="AQ298" s="132">
        <v>21</v>
      </c>
      <c r="AR298" s="132" t="s">
        <v>742</v>
      </c>
      <c r="AS298" s="132" t="s">
        <v>1373</v>
      </c>
      <c r="AT298" s="132">
        <v>1365</v>
      </c>
      <c r="AU298" s="132">
        <v>868</v>
      </c>
      <c r="AV298" s="99">
        <v>63.589743589743584</v>
      </c>
      <c r="AW298" s="133">
        <f t="shared" ref="AW298:AW317" si="67">O298</f>
        <v>55.327868852459019</v>
      </c>
      <c r="AX298" s="134">
        <f t="shared" ref="AX298:AX317" si="68">AW298-AV298</f>
        <v>-8.2618747372845647</v>
      </c>
      <c r="AY298" s="135">
        <f t="shared" ref="AY298:AY317" si="69">J298</f>
        <v>22</v>
      </c>
      <c r="AZ298" s="136">
        <f t="shared" ref="AZ298:AZ317" si="70">AY298-AQ298</f>
        <v>1</v>
      </c>
    </row>
    <row r="299" spans="1:52" ht="12.75" x14ac:dyDescent="0.2">
      <c r="J299" s="42">
        <f>COUNTA(J57:J67)</f>
        <v>11</v>
      </c>
      <c r="K299" s="43" t="s">
        <v>742</v>
      </c>
      <c r="L299" s="6" t="s">
        <v>1374</v>
      </c>
      <c r="M299" s="42">
        <f>SUM(M57:M67)</f>
        <v>896</v>
      </c>
      <c r="N299" s="42">
        <f>SUM(N57:N67)</f>
        <v>515</v>
      </c>
      <c r="O299" s="9">
        <f t="shared" si="60"/>
        <v>57.477678571428569</v>
      </c>
      <c r="P299" s="42">
        <f>SUM(P57:P67)</f>
        <v>63</v>
      </c>
      <c r="Q299" s="42">
        <f>SUM(Q57:Q67)</f>
        <v>42</v>
      </c>
      <c r="R299" s="9">
        <f t="shared" si="61"/>
        <v>66.666666666666657</v>
      </c>
      <c r="S299" s="42">
        <f>SUM(S57:S67)</f>
        <v>11</v>
      </c>
      <c r="T299" s="42">
        <f>SUM(T57:T67)</f>
        <v>5</v>
      </c>
      <c r="U299" s="9">
        <f t="shared" si="62"/>
        <v>45.454545454545453</v>
      </c>
      <c r="V299" s="42">
        <f>SUM(V57:V67)</f>
        <v>144</v>
      </c>
      <c r="W299" s="42">
        <f>SUM(W57:W67)</f>
        <v>77</v>
      </c>
      <c r="X299" s="9">
        <f t="shared" si="63"/>
        <v>53.472222222222221</v>
      </c>
      <c r="Y299" s="42">
        <f>SUM(Y57:Y67)</f>
        <v>329</v>
      </c>
      <c r="Z299" s="42">
        <f>SUM(Z57:Z67)</f>
        <v>184</v>
      </c>
      <c r="AA299" s="9">
        <f t="shared" si="64"/>
        <v>55.927051671732521</v>
      </c>
      <c r="AB299" s="42">
        <f>SUM(AB57:AB67)</f>
        <v>110</v>
      </c>
      <c r="AC299" s="42">
        <f>SUM(AC57:AC67)</f>
        <v>57</v>
      </c>
      <c r="AD299" s="9">
        <f t="shared" si="65"/>
        <v>51.81818181818182</v>
      </c>
      <c r="AE299" s="42">
        <f>SUM(AE57:AE67)</f>
        <v>239</v>
      </c>
      <c r="AF299" s="42">
        <f>SUM(AF57:AF67)</f>
        <v>150</v>
      </c>
      <c r="AG299" s="9">
        <f t="shared" si="66"/>
        <v>62.761506276150627</v>
      </c>
      <c r="AH299" s="42">
        <f>SUM(AH57:AH67)</f>
        <v>11</v>
      </c>
      <c r="AI299" s="44"/>
      <c r="AJ299" s="13"/>
      <c r="AK299" s="13"/>
      <c r="AL299" s="13"/>
      <c r="AM299" s="13"/>
      <c r="AN299" s="13"/>
      <c r="AO299" s="13"/>
      <c r="AP299" s="45"/>
      <c r="AQ299" s="132">
        <v>18</v>
      </c>
      <c r="AR299" s="132" t="s">
        <v>742</v>
      </c>
      <c r="AS299" s="132" t="s">
        <v>1374</v>
      </c>
      <c r="AT299" s="132">
        <v>1273</v>
      </c>
      <c r="AU299" s="132">
        <v>955</v>
      </c>
      <c r="AV299" s="99">
        <v>75.019638648860948</v>
      </c>
      <c r="AW299" s="133">
        <f t="shared" si="67"/>
        <v>57.477678571428569</v>
      </c>
      <c r="AX299" s="134">
        <f t="shared" si="68"/>
        <v>-17.541960077432378</v>
      </c>
      <c r="AY299" s="135">
        <f t="shared" si="69"/>
        <v>11</v>
      </c>
      <c r="AZ299" s="136">
        <f t="shared" si="70"/>
        <v>-7</v>
      </c>
    </row>
    <row r="300" spans="1:52" ht="12.75" x14ac:dyDescent="0.2">
      <c r="J300" s="42">
        <f>COUNTA(J68:J110)</f>
        <v>43</v>
      </c>
      <c r="K300" s="43" t="s">
        <v>742</v>
      </c>
      <c r="L300" s="6" t="s">
        <v>1375</v>
      </c>
      <c r="M300" s="42">
        <f>SUM(M68:M110)</f>
        <v>3569</v>
      </c>
      <c r="N300" s="42">
        <f>SUM(N68:N110)</f>
        <v>2199</v>
      </c>
      <c r="O300" s="9">
        <f t="shared" si="60"/>
        <v>61.613897450266187</v>
      </c>
      <c r="P300" s="42">
        <f>SUM(P68:P110)</f>
        <v>339</v>
      </c>
      <c r="Q300" s="42">
        <f>SUM(Q68:Q110)</f>
        <v>244</v>
      </c>
      <c r="R300" s="9">
        <f t="shared" si="61"/>
        <v>71.976401179941007</v>
      </c>
      <c r="S300" s="42">
        <f>SUM(S68:S110)</f>
        <v>199</v>
      </c>
      <c r="T300" s="42">
        <f>SUM(T68:T110)</f>
        <v>105</v>
      </c>
      <c r="U300" s="9">
        <f t="shared" si="62"/>
        <v>52.76381909547738</v>
      </c>
      <c r="V300" s="42">
        <f>SUM(V68:V110)</f>
        <v>346</v>
      </c>
      <c r="W300" s="42">
        <f>SUM(W68:W110)</f>
        <v>174</v>
      </c>
      <c r="X300" s="9">
        <f t="shared" si="63"/>
        <v>50.289017341040463</v>
      </c>
      <c r="Y300" s="42">
        <f>SUM(Y68:Y110)</f>
        <v>1341</v>
      </c>
      <c r="Z300" s="42">
        <f>SUM(Z68:Z110)</f>
        <v>878</v>
      </c>
      <c r="AA300" s="9">
        <f t="shared" si="64"/>
        <v>65.473527218493672</v>
      </c>
      <c r="AB300" s="42">
        <f>SUM(AB68:AB110)</f>
        <v>730</v>
      </c>
      <c r="AC300" s="42">
        <f>SUM(AC68:AC110)</f>
        <v>417</v>
      </c>
      <c r="AD300" s="9">
        <f t="shared" si="65"/>
        <v>57.12328767123288</v>
      </c>
      <c r="AE300" s="42">
        <f>SUM(AE68:AE110)</f>
        <v>614</v>
      </c>
      <c r="AF300" s="42">
        <f>SUM(AF68:AF110)</f>
        <v>381</v>
      </c>
      <c r="AG300" s="9">
        <f t="shared" si="66"/>
        <v>62.052117263843655</v>
      </c>
      <c r="AH300" s="42">
        <f>SUM(AH68:AH110)</f>
        <v>54</v>
      </c>
      <c r="AI300" s="44"/>
      <c r="AJ300" s="13"/>
      <c r="AK300" s="13"/>
      <c r="AL300" s="13"/>
      <c r="AM300" s="13"/>
      <c r="AN300" s="13"/>
      <c r="AO300" s="13"/>
      <c r="AP300" s="45"/>
      <c r="AQ300" s="132">
        <v>43</v>
      </c>
      <c r="AR300" s="132" t="s">
        <v>742</v>
      </c>
      <c r="AS300" s="132" t="s">
        <v>1375</v>
      </c>
      <c r="AT300" s="132">
        <v>2856</v>
      </c>
      <c r="AU300" s="132">
        <v>2079</v>
      </c>
      <c r="AV300" s="99">
        <v>72.794117647058826</v>
      </c>
      <c r="AW300" s="133">
        <f t="shared" si="67"/>
        <v>61.613897450266187</v>
      </c>
      <c r="AX300" s="134">
        <f t="shared" si="68"/>
        <v>-11.180220196792639</v>
      </c>
      <c r="AY300" s="135">
        <f t="shared" si="69"/>
        <v>43</v>
      </c>
      <c r="AZ300" s="136">
        <f t="shared" si="70"/>
        <v>0</v>
      </c>
    </row>
    <row r="301" spans="1:52" ht="12.75" x14ac:dyDescent="0.2">
      <c r="J301" s="42">
        <f>COUNTA(J111:J167)</f>
        <v>57</v>
      </c>
      <c r="K301" s="43" t="s">
        <v>742</v>
      </c>
      <c r="L301" s="6" t="s">
        <v>1376</v>
      </c>
      <c r="M301" s="42">
        <f>SUM(M111:M167)</f>
        <v>2284</v>
      </c>
      <c r="N301" s="42">
        <f>SUM(N111:N167)</f>
        <v>1167</v>
      </c>
      <c r="O301" s="9">
        <f t="shared" si="60"/>
        <v>51.094570928196148</v>
      </c>
      <c r="P301" s="42">
        <f>SUM(P111:P167)</f>
        <v>88</v>
      </c>
      <c r="Q301" s="42">
        <f>SUM(Q111:Q167)</f>
        <v>54</v>
      </c>
      <c r="R301" s="9">
        <f t="shared" si="61"/>
        <v>61.363636363636367</v>
      </c>
      <c r="S301" s="42">
        <f>SUM(S111:S167)</f>
        <v>88</v>
      </c>
      <c r="T301" s="42">
        <f>SUM(T111:T167)</f>
        <v>21</v>
      </c>
      <c r="U301" s="9">
        <f t="shared" si="62"/>
        <v>23.863636363636363</v>
      </c>
      <c r="V301" s="42">
        <f>SUM(V111:V167)</f>
        <v>128</v>
      </c>
      <c r="W301" s="42">
        <f>SUM(W111:W167)</f>
        <v>47</v>
      </c>
      <c r="X301" s="9">
        <f t="shared" si="63"/>
        <v>36.71875</v>
      </c>
      <c r="Y301" s="42">
        <f>SUM(Y111:Y167)</f>
        <v>971</v>
      </c>
      <c r="Z301" s="42">
        <f>SUM(Z111:Z167)</f>
        <v>473</v>
      </c>
      <c r="AA301" s="9">
        <f t="shared" si="64"/>
        <v>48.712667353244079</v>
      </c>
      <c r="AB301" s="42">
        <f>SUM(AB111:AB167)</f>
        <v>602</v>
      </c>
      <c r="AC301" s="42">
        <f>SUM(AC111:AC167)</f>
        <v>318</v>
      </c>
      <c r="AD301" s="9">
        <f t="shared" si="65"/>
        <v>52.823920265780735</v>
      </c>
      <c r="AE301" s="42">
        <f>SUM(AE111:AE167)</f>
        <v>407</v>
      </c>
      <c r="AF301" s="42">
        <f>SUM(AF111:AF167)</f>
        <v>254</v>
      </c>
      <c r="AG301" s="9">
        <f t="shared" si="66"/>
        <v>62.40786240786241</v>
      </c>
      <c r="AH301" s="42">
        <f>SUM(AH111:AH167)</f>
        <v>60</v>
      </c>
      <c r="AI301" s="44"/>
      <c r="AJ301" s="13"/>
      <c r="AK301" s="13"/>
      <c r="AL301" s="13"/>
      <c r="AM301" s="13"/>
      <c r="AN301" s="13"/>
      <c r="AO301" s="13"/>
      <c r="AP301" s="45"/>
      <c r="AQ301" s="132">
        <v>57</v>
      </c>
      <c r="AR301" s="132" t="s">
        <v>742</v>
      </c>
      <c r="AS301" s="132" t="s">
        <v>1376</v>
      </c>
      <c r="AT301" s="132">
        <v>1866</v>
      </c>
      <c r="AU301" s="132">
        <v>1340</v>
      </c>
      <c r="AV301" s="99">
        <v>71.811361200428721</v>
      </c>
      <c r="AW301" s="133">
        <f t="shared" si="67"/>
        <v>51.094570928196148</v>
      </c>
      <c r="AX301" s="134">
        <f t="shared" si="68"/>
        <v>-20.716790272232572</v>
      </c>
      <c r="AY301" s="135">
        <f t="shared" si="69"/>
        <v>57</v>
      </c>
      <c r="AZ301" s="136">
        <f t="shared" si="70"/>
        <v>0</v>
      </c>
    </row>
    <row r="302" spans="1:52" ht="12.75" x14ac:dyDescent="0.2">
      <c r="J302" s="42">
        <f>COUNTA(J168:J176)</f>
        <v>9</v>
      </c>
      <c r="K302" s="43" t="s">
        <v>742</v>
      </c>
      <c r="L302" s="6" t="s">
        <v>1377</v>
      </c>
      <c r="M302" s="42">
        <f>SUM(M168:M176)</f>
        <v>506</v>
      </c>
      <c r="N302" s="42">
        <f>SUM(N168:N176)</f>
        <v>332</v>
      </c>
      <c r="O302" s="9">
        <f t="shared" si="60"/>
        <v>65.612648221343875</v>
      </c>
      <c r="P302" s="42">
        <f>SUM(P168:P176)</f>
        <v>40</v>
      </c>
      <c r="Q302" s="42">
        <f>SUM(Q168:Q176)</f>
        <v>29</v>
      </c>
      <c r="R302" s="9">
        <f t="shared" si="61"/>
        <v>72.5</v>
      </c>
      <c r="S302" s="42">
        <f>SUM(S168:S176)</f>
        <v>25</v>
      </c>
      <c r="T302" s="42">
        <f>SUM(T168:T176)</f>
        <v>17</v>
      </c>
      <c r="U302" s="9">
        <f t="shared" si="62"/>
        <v>68</v>
      </c>
      <c r="V302" s="42">
        <f>SUM(V168:V176)</f>
        <v>45</v>
      </c>
      <c r="W302" s="42">
        <f>SUM(W168:W176)</f>
        <v>29</v>
      </c>
      <c r="X302" s="9">
        <f t="shared" si="63"/>
        <v>64.444444444444443</v>
      </c>
      <c r="Y302" s="42">
        <f>SUM(Y168:Y176)</f>
        <v>138</v>
      </c>
      <c r="Z302" s="42">
        <f>SUM(Z168:Z176)</f>
        <v>84</v>
      </c>
      <c r="AA302" s="9">
        <f t="shared" si="64"/>
        <v>60.869565217391312</v>
      </c>
      <c r="AB302" s="42">
        <f>SUM(AB168:AB176)</f>
        <v>81</v>
      </c>
      <c r="AC302" s="42">
        <f>SUM(AC168:AC176)</f>
        <v>58</v>
      </c>
      <c r="AD302" s="9">
        <f t="shared" si="65"/>
        <v>71.604938271604937</v>
      </c>
      <c r="AE302" s="42">
        <f>SUM(AE168:AE176)</f>
        <v>177</v>
      </c>
      <c r="AF302" s="42">
        <f>SUM(AF168:AF176)</f>
        <v>115</v>
      </c>
      <c r="AG302" s="9">
        <f t="shared" si="66"/>
        <v>64.971751412429384</v>
      </c>
      <c r="AH302" s="42">
        <f>SUM(AH168:AH176)</f>
        <v>16</v>
      </c>
      <c r="AI302" s="44"/>
      <c r="AJ302" s="13"/>
      <c r="AK302" s="13"/>
      <c r="AL302" s="13"/>
      <c r="AM302" s="13"/>
      <c r="AN302" s="13"/>
      <c r="AO302" s="13"/>
      <c r="AP302" s="45"/>
      <c r="AQ302" s="132">
        <v>7</v>
      </c>
      <c r="AR302" s="132" t="s">
        <v>742</v>
      </c>
      <c r="AS302" s="132" t="s">
        <v>1377</v>
      </c>
      <c r="AT302" s="132">
        <v>463</v>
      </c>
      <c r="AU302" s="132">
        <v>300</v>
      </c>
      <c r="AV302" s="99">
        <v>64.794816414686835</v>
      </c>
      <c r="AW302" s="133">
        <f t="shared" si="67"/>
        <v>65.612648221343875</v>
      </c>
      <c r="AX302" s="134">
        <f t="shared" si="68"/>
        <v>0.81783180665703981</v>
      </c>
      <c r="AY302" s="135">
        <f t="shared" si="69"/>
        <v>9</v>
      </c>
      <c r="AZ302" s="136">
        <f t="shared" si="70"/>
        <v>2</v>
      </c>
    </row>
    <row r="303" spans="1:52" ht="12.75" x14ac:dyDescent="0.2">
      <c r="J303" s="42">
        <f>COUNTA(J177:J187)</f>
        <v>11</v>
      </c>
      <c r="K303" s="43" t="s">
        <v>742</v>
      </c>
      <c r="L303" s="6" t="s">
        <v>1378</v>
      </c>
      <c r="M303" s="42">
        <f>SUM(M177:M187)</f>
        <v>919</v>
      </c>
      <c r="N303" s="42">
        <f>SUM(N177:N187)</f>
        <v>486</v>
      </c>
      <c r="O303" s="9">
        <f t="shared" si="60"/>
        <v>52.883569096844397</v>
      </c>
      <c r="P303" s="42">
        <f>SUM(P177:P187)</f>
        <v>74</v>
      </c>
      <c r="Q303" s="42">
        <f>SUM(Q177:Q187)</f>
        <v>26</v>
      </c>
      <c r="R303" s="9">
        <f t="shared" si="61"/>
        <v>35.135135135135137</v>
      </c>
      <c r="S303" s="42">
        <f>SUM(S177:S187)</f>
        <v>7</v>
      </c>
      <c r="T303" s="42">
        <f>SUM(T177:T187)</f>
        <v>5</v>
      </c>
      <c r="U303" s="9">
        <f t="shared" si="62"/>
        <v>71.428571428571431</v>
      </c>
      <c r="V303" s="42">
        <f>SUM(V177:V187)</f>
        <v>66</v>
      </c>
      <c r="W303" s="42">
        <f>SUM(W177:W187)</f>
        <v>34</v>
      </c>
      <c r="X303" s="9">
        <f t="shared" si="63"/>
        <v>51.515151515151516</v>
      </c>
      <c r="Y303" s="42">
        <f>SUM(Y177:Y187)</f>
        <v>398</v>
      </c>
      <c r="Z303" s="42">
        <f>SUM(Z177:Z187)</f>
        <v>216</v>
      </c>
      <c r="AA303" s="9">
        <f t="shared" si="64"/>
        <v>54.2713567839196</v>
      </c>
      <c r="AB303" s="42">
        <f>SUM(AB177:AB187)</f>
        <v>154</v>
      </c>
      <c r="AC303" s="42">
        <f>SUM(AC177:AC187)</f>
        <v>82</v>
      </c>
      <c r="AD303" s="9">
        <f t="shared" si="65"/>
        <v>53.246753246753244</v>
      </c>
      <c r="AE303" s="42">
        <f>SUM(AE177:AE187)</f>
        <v>220</v>
      </c>
      <c r="AF303" s="42">
        <f>SUM(AF177:AF187)</f>
        <v>123</v>
      </c>
      <c r="AG303" s="9">
        <f t="shared" si="66"/>
        <v>55.909090909090907</v>
      </c>
      <c r="AH303" s="42">
        <f>SUM(AH177:AH187)</f>
        <v>38</v>
      </c>
      <c r="AI303" s="44"/>
      <c r="AJ303" s="13"/>
      <c r="AK303" s="13"/>
      <c r="AL303" s="13"/>
      <c r="AM303" s="13"/>
      <c r="AN303" s="13"/>
      <c r="AO303" s="13"/>
      <c r="AP303" s="45"/>
      <c r="AQ303" s="132">
        <v>7</v>
      </c>
      <c r="AR303" s="132" t="s">
        <v>742</v>
      </c>
      <c r="AS303" s="132" t="s">
        <v>1378</v>
      </c>
      <c r="AT303" s="132">
        <v>727</v>
      </c>
      <c r="AU303" s="132">
        <v>488</v>
      </c>
      <c r="AV303" s="99">
        <v>67.125171939477298</v>
      </c>
      <c r="AW303" s="133">
        <f t="shared" si="67"/>
        <v>52.883569096844397</v>
      </c>
      <c r="AX303" s="134">
        <f t="shared" si="68"/>
        <v>-14.241602842632901</v>
      </c>
      <c r="AY303" s="135">
        <f t="shared" si="69"/>
        <v>11</v>
      </c>
      <c r="AZ303" s="136">
        <f t="shared" si="70"/>
        <v>4</v>
      </c>
    </row>
    <row r="304" spans="1:52" ht="12.75" x14ac:dyDescent="0.2">
      <c r="J304" s="42">
        <f>COUNTA(J188:J208)</f>
        <v>21</v>
      </c>
      <c r="K304" s="43" t="s">
        <v>742</v>
      </c>
      <c r="L304" s="6" t="s">
        <v>1379</v>
      </c>
      <c r="M304" s="42">
        <f>SUM(M188:M208)</f>
        <v>1513</v>
      </c>
      <c r="N304" s="42">
        <f>SUM(N188:N208)</f>
        <v>812</v>
      </c>
      <c r="O304" s="9">
        <f t="shared" si="60"/>
        <v>53.668208856576335</v>
      </c>
      <c r="P304" s="42">
        <f>SUM(P188:P208)</f>
        <v>149</v>
      </c>
      <c r="Q304" s="42">
        <f>SUM(Q188:Q208)</f>
        <v>71</v>
      </c>
      <c r="R304" s="9">
        <f t="shared" si="61"/>
        <v>47.651006711409394</v>
      </c>
      <c r="S304" s="42">
        <f>SUM(S188:S208)</f>
        <v>83</v>
      </c>
      <c r="T304" s="42">
        <f>SUM(T188:T208)</f>
        <v>50</v>
      </c>
      <c r="U304" s="9">
        <f t="shared" si="62"/>
        <v>60.24096385542169</v>
      </c>
      <c r="V304" s="42">
        <f>SUM(V188:V208)</f>
        <v>87</v>
      </c>
      <c r="W304" s="42">
        <f>SUM(W188:W208)</f>
        <v>32</v>
      </c>
      <c r="X304" s="9">
        <f t="shared" si="63"/>
        <v>36.781609195402297</v>
      </c>
      <c r="Y304" s="42">
        <f>SUM(Y188:Y208)</f>
        <v>511</v>
      </c>
      <c r="Z304" s="42">
        <f>SUM(Z188:Z208)</f>
        <v>278</v>
      </c>
      <c r="AA304" s="9">
        <f t="shared" si="64"/>
        <v>54.403131115459878</v>
      </c>
      <c r="AB304" s="42">
        <f>SUM(AB188:AB208)</f>
        <v>367</v>
      </c>
      <c r="AC304" s="42">
        <f>SUM(AC188:AC208)</f>
        <v>196</v>
      </c>
      <c r="AD304" s="9">
        <f t="shared" si="65"/>
        <v>53.405994550408721</v>
      </c>
      <c r="AE304" s="42">
        <f>SUM(AE188:AE208)</f>
        <v>316</v>
      </c>
      <c r="AF304" s="42">
        <f>SUM(AF188:AF208)</f>
        <v>185</v>
      </c>
      <c r="AG304" s="9">
        <f t="shared" si="66"/>
        <v>58.544303797468359</v>
      </c>
      <c r="AH304" s="42">
        <f>SUM(AH188:AH208)</f>
        <v>58</v>
      </c>
      <c r="AI304" s="44"/>
      <c r="AJ304" s="13"/>
      <c r="AK304" s="13"/>
      <c r="AL304" s="13"/>
      <c r="AM304" s="13"/>
      <c r="AN304" s="13"/>
      <c r="AO304" s="13"/>
      <c r="AP304" s="45"/>
      <c r="AQ304" s="132">
        <v>18</v>
      </c>
      <c r="AR304" s="132" t="s">
        <v>742</v>
      </c>
      <c r="AS304" s="132" t="s">
        <v>1379</v>
      </c>
      <c r="AT304" s="132">
        <v>1503.4</v>
      </c>
      <c r="AU304" s="132">
        <v>899</v>
      </c>
      <c r="AV304" s="99">
        <v>59.797791672209655</v>
      </c>
      <c r="AW304" s="133">
        <f t="shared" si="67"/>
        <v>53.668208856576335</v>
      </c>
      <c r="AX304" s="134">
        <f t="shared" si="68"/>
        <v>-6.1295828156333201</v>
      </c>
      <c r="AY304" s="135">
        <f t="shared" si="69"/>
        <v>21</v>
      </c>
      <c r="AZ304" s="136">
        <f t="shared" si="70"/>
        <v>3</v>
      </c>
    </row>
    <row r="305" spans="10:52" ht="12.75" x14ac:dyDescent="0.2">
      <c r="J305" s="42">
        <f>COUNTA(J188:J208)</f>
        <v>21</v>
      </c>
      <c r="K305" s="43" t="s">
        <v>742</v>
      </c>
      <c r="L305" s="6" t="s">
        <v>1380</v>
      </c>
      <c r="M305" s="42">
        <f>SUM(M209:M215)</f>
        <v>1437</v>
      </c>
      <c r="N305" s="42">
        <f>SUM(N209:N215)</f>
        <v>754</v>
      </c>
      <c r="O305" s="9">
        <f t="shared" si="60"/>
        <v>52.470424495476685</v>
      </c>
      <c r="P305" s="42">
        <f>SUM(P209:P215)</f>
        <v>78</v>
      </c>
      <c r="Q305" s="42">
        <f>SUM(Q209:Q215)</f>
        <v>69</v>
      </c>
      <c r="R305" s="9">
        <f t="shared" si="61"/>
        <v>88.461538461538453</v>
      </c>
      <c r="S305" s="42">
        <f>SUM(S209:S215)</f>
        <v>18</v>
      </c>
      <c r="T305" s="42">
        <f>SUM(T209:T215)</f>
        <v>15</v>
      </c>
      <c r="U305" s="9">
        <f t="shared" si="62"/>
        <v>83.333333333333343</v>
      </c>
      <c r="V305" s="42">
        <f>SUM(V209:V215)</f>
        <v>127</v>
      </c>
      <c r="W305" s="42">
        <f>SUM(W209:W215)</f>
        <v>101</v>
      </c>
      <c r="X305" s="9">
        <f t="shared" si="63"/>
        <v>79.527559055118118</v>
      </c>
      <c r="Y305" s="42">
        <f>SUM(Y209:Y215)</f>
        <v>447</v>
      </c>
      <c r="Z305" s="42">
        <f>SUM(Z209:Z215)</f>
        <v>313</v>
      </c>
      <c r="AA305" s="9">
        <f t="shared" si="64"/>
        <v>70.022371364653253</v>
      </c>
      <c r="AB305" s="42">
        <f>SUM(AB209:AB215)</f>
        <v>202</v>
      </c>
      <c r="AC305" s="42">
        <f>SUM(AC209:AC215)</f>
        <v>86</v>
      </c>
      <c r="AD305" s="9">
        <f t="shared" si="65"/>
        <v>42.574257425742573</v>
      </c>
      <c r="AE305" s="42">
        <f>SUM(AE209:AE215)</f>
        <v>565</v>
      </c>
      <c r="AF305" s="42">
        <f>SUM(AF209:AF215)</f>
        <v>170</v>
      </c>
      <c r="AG305" s="9">
        <f t="shared" si="66"/>
        <v>30.088495575221241</v>
      </c>
      <c r="AH305" s="42">
        <f>SUM(AH209:AH215)</f>
        <v>102</v>
      </c>
      <c r="AI305" s="44"/>
      <c r="AJ305" s="13"/>
      <c r="AK305" s="13"/>
      <c r="AL305" s="13"/>
      <c r="AM305" s="13"/>
      <c r="AN305" s="13"/>
      <c r="AO305" s="13"/>
      <c r="AP305" s="45"/>
      <c r="AQ305" s="132">
        <v>6</v>
      </c>
      <c r="AR305" s="132" t="s">
        <v>742</v>
      </c>
      <c r="AS305" s="132" t="s">
        <v>1380</v>
      </c>
      <c r="AT305" s="132">
        <v>1141</v>
      </c>
      <c r="AU305" s="132">
        <v>731</v>
      </c>
      <c r="AV305" s="99">
        <v>64.066608238387374</v>
      </c>
      <c r="AW305" s="133">
        <f t="shared" si="67"/>
        <v>52.470424495476685</v>
      </c>
      <c r="AX305" s="134">
        <f t="shared" si="68"/>
        <v>-11.596183742910689</v>
      </c>
      <c r="AY305" s="135">
        <f t="shared" si="69"/>
        <v>21</v>
      </c>
      <c r="AZ305" s="136">
        <f t="shared" si="70"/>
        <v>15</v>
      </c>
    </row>
    <row r="306" spans="10:52" ht="12.75" x14ac:dyDescent="0.2">
      <c r="J306" s="46">
        <f>COUNTA(J2:J215)</f>
        <v>214</v>
      </c>
      <c r="K306" s="47" t="s">
        <v>1381</v>
      </c>
      <c r="L306" s="47" t="s">
        <v>1381</v>
      </c>
      <c r="M306" s="46">
        <f>SUM(M2:M215)</f>
        <v>14390</v>
      </c>
      <c r="N306" s="46">
        <f>SUM(N2:N215)</f>
        <v>7948</v>
      </c>
      <c r="O306" s="48">
        <f t="shared" si="60"/>
        <v>55.23280055594163</v>
      </c>
      <c r="P306" s="46">
        <f>SUM(P2:P215)</f>
        <v>1023</v>
      </c>
      <c r="Q306" s="46">
        <f>SUM(Q2:Q215)</f>
        <v>684</v>
      </c>
      <c r="R306" s="48">
        <f t="shared" si="61"/>
        <v>66.862170087976537</v>
      </c>
      <c r="S306" s="46">
        <f>SUM(S2:S215)</f>
        <v>521</v>
      </c>
      <c r="T306" s="46">
        <f>SUM(T2:T215)</f>
        <v>266</v>
      </c>
      <c r="U306" s="48">
        <f t="shared" si="62"/>
        <v>51.055662188099802</v>
      </c>
      <c r="V306" s="46">
        <f>SUM(V2:V215)</f>
        <v>1166</v>
      </c>
      <c r="W306" s="46">
        <f>SUM(W2:W215)</f>
        <v>625</v>
      </c>
      <c r="X306" s="48">
        <f t="shared" si="63"/>
        <v>53.60205831903945</v>
      </c>
      <c r="Y306" s="46">
        <f>SUM(Y2:Y215)</f>
        <v>5252</v>
      </c>
      <c r="Z306" s="46">
        <f>SUM(Z2:Z215)</f>
        <v>2971</v>
      </c>
      <c r="AA306" s="48">
        <f t="shared" si="64"/>
        <v>56.568926123381566</v>
      </c>
      <c r="AB306" s="46">
        <f>SUM(AB2:AB215)</f>
        <v>2931</v>
      </c>
      <c r="AC306" s="46">
        <f>SUM(AC2:AC215)</f>
        <v>1601</v>
      </c>
      <c r="AD306" s="48">
        <f t="shared" si="65"/>
        <v>54.622995564653699</v>
      </c>
      <c r="AE306" s="46">
        <f>SUM(AE2:AE215)</f>
        <v>3497</v>
      </c>
      <c r="AF306" s="46">
        <f>SUM(AF2:AF215)</f>
        <v>1801</v>
      </c>
      <c r="AG306" s="48">
        <f t="shared" si="66"/>
        <v>51.501286817271954</v>
      </c>
      <c r="AH306" s="46">
        <f>SUM(AH2:AH215)</f>
        <v>438</v>
      </c>
      <c r="AI306" s="44"/>
      <c r="AJ306" s="13"/>
      <c r="AK306" s="13"/>
      <c r="AL306" s="13"/>
      <c r="AM306" s="13"/>
      <c r="AN306" s="13"/>
      <c r="AO306" s="13"/>
      <c r="AP306" s="45"/>
      <c r="AQ306" s="137">
        <v>225</v>
      </c>
      <c r="AR306" s="137" t="s">
        <v>1381</v>
      </c>
      <c r="AS306" s="137" t="s">
        <v>1381</v>
      </c>
      <c r="AT306" s="137">
        <v>13537.4</v>
      </c>
      <c r="AU306" s="137">
        <v>8982</v>
      </c>
      <c r="AV306" s="138">
        <v>66.3495205874097</v>
      </c>
      <c r="AW306" s="133">
        <f t="shared" si="67"/>
        <v>55.23280055594163</v>
      </c>
      <c r="AX306" s="139">
        <f t="shared" si="68"/>
        <v>-11.11672003146807</v>
      </c>
      <c r="AY306" s="135">
        <f t="shared" si="69"/>
        <v>214</v>
      </c>
      <c r="AZ306" s="140">
        <f t="shared" si="70"/>
        <v>-11</v>
      </c>
    </row>
    <row r="307" spans="10:52" ht="12.75" x14ac:dyDescent="0.2">
      <c r="J307" s="42">
        <f>COUNTA(J216:J219)</f>
        <v>4</v>
      </c>
      <c r="K307" s="43" t="s">
        <v>1382</v>
      </c>
      <c r="L307" s="6" t="s">
        <v>1372</v>
      </c>
      <c r="M307" s="42">
        <f>SUM(M216:M219)</f>
        <v>194</v>
      </c>
      <c r="N307" s="42">
        <f>SUM(N216:N219)</f>
        <v>120</v>
      </c>
      <c r="O307" s="9">
        <f t="shared" si="60"/>
        <v>61.855670103092784</v>
      </c>
      <c r="P307" s="42">
        <f>SUM(P216:P219)</f>
        <v>15</v>
      </c>
      <c r="Q307" s="42">
        <f>SUM(Q216:Q219)</f>
        <v>14</v>
      </c>
      <c r="R307" s="9">
        <f t="shared" si="61"/>
        <v>93.333333333333329</v>
      </c>
      <c r="S307" s="42">
        <f>SUM(S216:S219)</f>
        <v>6</v>
      </c>
      <c r="T307" s="42">
        <f>SUM(T216:T219)</f>
        <v>6</v>
      </c>
      <c r="U307" s="9">
        <f t="shared" si="62"/>
        <v>100</v>
      </c>
      <c r="V307" s="42">
        <f>SUM(V216:V219)</f>
        <v>29</v>
      </c>
      <c r="W307" s="42">
        <f>SUM(W216:W219)</f>
        <v>9</v>
      </c>
      <c r="X307" s="9">
        <f t="shared" si="63"/>
        <v>31.03448275862069</v>
      </c>
      <c r="Y307" s="42">
        <f>SUM(Y216:Y219)</f>
        <v>50</v>
      </c>
      <c r="Z307" s="42">
        <f>SUM(Z216:Z219)</f>
        <v>36</v>
      </c>
      <c r="AA307" s="9">
        <f t="shared" si="64"/>
        <v>72</v>
      </c>
      <c r="AB307" s="42">
        <f>SUM(AB216:AB219)</f>
        <v>27</v>
      </c>
      <c r="AC307" s="42">
        <f>SUM(AC216:AC219)</f>
        <v>15</v>
      </c>
      <c r="AD307" s="9">
        <f t="shared" si="65"/>
        <v>55.555555555555557</v>
      </c>
      <c r="AE307" s="42">
        <f>SUM(AE216:AE219)</f>
        <v>67</v>
      </c>
      <c r="AF307" s="42">
        <f>SUM(AF216:AF219)</f>
        <v>40</v>
      </c>
      <c r="AG307" s="9">
        <f t="shared" si="66"/>
        <v>59.701492537313428</v>
      </c>
      <c r="AH307" s="42">
        <f>SUM(AH216:AH219)</f>
        <v>10</v>
      </c>
      <c r="AI307" s="44"/>
      <c r="AJ307" s="13"/>
      <c r="AK307" s="13"/>
      <c r="AL307" s="13"/>
      <c r="AM307" s="13"/>
      <c r="AN307" s="13"/>
      <c r="AO307" s="13"/>
      <c r="AP307" s="45"/>
      <c r="AQ307" s="132">
        <v>21</v>
      </c>
      <c r="AR307" s="132" t="s">
        <v>1382</v>
      </c>
      <c r="AS307" s="132" t="s">
        <v>1372</v>
      </c>
      <c r="AT307" s="132">
        <v>695</v>
      </c>
      <c r="AU307" s="132">
        <v>346</v>
      </c>
      <c r="AV307" s="99">
        <v>49.7841726618705</v>
      </c>
      <c r="AW307" s="133">
        <f t="shared" si="67"/>
        <v>61.855670103092784</v>
      </c>
      <c r="AX307" s="134">
        <f t="shared" si="68"/>
        <v>12.071497441222284</v>
      </c>
      <c r="AY307" s="135">
        <f t="shared" si="69"/>
        <v>4</v>
      </c>
      <c r="AZ307" s="136">
        <f t="shared" si="70"/>
        <v>-17</v>
      </c>
    </row>
    <row r="308" spans="10:52" ht="12.75" x14ac:dyDescent="0.2">
      <c r="J308" s="42">
        <f>COUNTA(J220:J222)</f>
        <v>3</v>
      </c>
      <c r="K308" s="43" t="s">
        <v>1382</v>
      </c>
      <c r="L308" s="6" t="s">
        <v>1373</v>
      </c>
      <c r="M308" s="42">
        <f>SUM(M220:M222)</f>
        <v>176</v>
      </c>
      <c r="N308" s="42">
        <f>SUM(N220:N222)</f>
        <v>104</v>
      </c>
      <c r="O308" s="9">
        <f t="shared" si="60"/>
        <v>59.090909090909093</v>
      </c>
      <c r="P308" s="42">
        <f>SUM(P220:P222)</f>
        <v>36</v>
      </c>
      <c r="Q308" s="42">
        <f>SUM(Q220:Q222)</f>
        <v>33</v>
      </c>
      <c r="R308" s="9">
        <f t="shared" si="61"/>
        <v>91.666666666666657</v>
      </c>
      <c r="S308" s="42">
        <f>SUM(S220:S222)</f>
        <v>0</v>
      </c>
      <c r="T308" s="42">
        <f>SUM(T220:T222)</f>
        <v>0</v>
      </c>
      <c r="U308" s="9" t="e">
        <f t="shared" si="62"/>
        <v>#DIV/0!</v>
      </c>
      <c r="V308" s="42">
        <f>SUM(V220:V222)</f>
        <v>26</v>
      </c>
      <c r="W308" s="42">
        <f>SUM(W220:W222)</f>
        <v>25</v>
      </c>
      <c r="X308" s="9">
        <f t="shared" si="63"/>
        <v>96.15384615384616</v>
      </c>
      <c r="Y308" s="42">
        <f>SUM(Y220:Y222)</f>
        <v>22</v>
      </c>
      <c r="Z308" s="42">
        <f>SUM(Z220:Z222)</f>
        <v>10</v>
      </c>
      <c r="AA308" s="9">
        <f t="shared" si="64"/>
        <v>45.454545454545453</v>
      </c>
      <c r="AB308" s="42">
        <f>SUM(AB220:AB222)</f>
        <v>29</v>
      </c>
      <c r="AC308" s="42">
        <f>SUM(AC220:AC222)</f>
        <v>9</v>
      </c>
      <c r="AD308" s="9">
        <f t="shared" si="65"/>
        <v>31.03448275862069</v>
      </c>
      <c r="AE308" s="42">
        <f>SUM(AE220:AE222)</f>
        <v>63</v>
      </c>
      <c r="AF308" s="42">
        <f>SUM(AF220:AF222)</f>
        <v>27</v>
      </c>
      <c r="AG308" s="9">
        <f t="shared" si="66"/>
        <v>42.857142857142854</v>
      </c>
      <c r="AH308" s="42">
        <f>SUM(AH220:AH222)</f>
        <v>0</v>
      </c>
      <c r="AI308" s="44"/>
      <c r="AJ308" s="13"/>
      <c r="AK308" s="13"/>
      <c r="AL308" s="13"/>
      <c r="AM308" s="13"/>
      <c r="AN308" s="13"/>
      <c r="AO308" s="13"/>
      <c r="AP308" s="45"/>
      <c r="AQ308" s="132">
        <v>7</v>
      </c>
      <c r="AR308" s="132" t="s">
        <v>1382</v>
      </c>
      <c r="AS308" s="132" t="s">
        <v>1373</v>
      </c>
      <c r="AT308" s="132">
        <v>495</v>
      </c>
      <c r="AU308" s="132">
        <v>299</v>
      </c>
      <c r="AV308" s="99">
        <v>60.404040404040401</v>
      </c>
      <c r="AW308" s="133">
        <f t="shared" si="67"/>
        <v>59.090909090909093</v>
      </c>
      <c r="AX308" s="134">
        <f t="shared" si="68"/>
        <v>-1.3131313131313078</v>
      </c>
      <c r="AY308" s="135">
        <f t="shared" si="69"/>
        <v>3</v>
      </c>
      <c r="AZ308" s="136">
        <f t="shared" si="70"/>
        <v>-4</v>
      </c>
    </row>
    <row r="309" spans="10:52" ht="12.75" x14ac:dyDescent="0.2">
      <c r="J309" s="42">
        <f>COUNTA(J223:J233)</f>
        <v>11</v>
      </c>
      <c r="K309" s="43" t="s">
        <v>1382</v>
      </c>
      <c r="L309" s="6" t="s">
        <v>1374</v>
      </c>
      <c r="M309" s="42">
        <f>SUM(M223:M233)</f>
        <v>941</v>
      </c>
      <c r="N309" s="42">
        <f>SUM(N223:N233)</f>
        <v>455</v>
      </c>
      <c r="O309" s="9">
        <f t="shared" si="60"/>
        <v>48.352816153028691</v>
      </c>
      <c r="P309" s="42">
        <f>SUM(P223:P233)</f>
        <v>60</v>
      </c>
      <c r="Q309" s="42">
        <f>SUM(Q223:Q233)</f>
        <v>45</v>
      </c>
      <c r="R309" s="9">
        <f t="shared" si="61"/>
        <v>75</v>
      </c>
      <c r="S309" s="42">
        <f>SUM(S223:S233)</f>
        <v>0</v>
      </c>
      <c r="T309" s="42">
        <f>SUM(T223:T233)</f>
        <v>0</v>
      </c>
      <c r="U309" s="9" t="e">
        <f t="shared" si="62"/>
        <v>#DIV/0!</v>
      </c>
      <c r="V309" s="42">
        <f>SUM(V223:V233)</f>
        <v>135</v>
      </c>
      <c r="W309" s="42">
        <f>SUM(W223:W233)</f>
        <v>79</v>
      </c>
      <c r="X309" s="9">
        <f t="shared" si="63"/>
        <v>58.518518518518512</v>
      </c>
      <c r="Y309" s="42">
        <f>SUM(Y223:Y233)</f>
        <v>195</v>
      </c>
      <c r="Z309" s="42">
        <f>SUM(Z223:Z233)</f>
        <v>114</v>
      </c>
      <c r="AA309" s="9">
        <f t="shared" si="64"/>
        <v>58.461538461538467</v>
      </c>
      <c r="AB309" s="42">
        <f>SUM(AB223:AB233)</f>
        <v>117</v>
      </c>
      <c r="AC309" s="42">
        <f>SUM(AC223:AC233)</f>
        <v>72</v>
      </c>
      <c r="AD309" s="9">
        <f t="shared" si="65"/>
        <v>61.53846153846154</v>
      </c>
      <c r="AE309" s="42">
        <f>SUM(AE223:AE233)</f>
        <v>434</v>
      </c>
      <c r="AF309" s="42">
        <f>SUM(AF223:AF233)</f>
        <v>145</v>
      </c>
      <c r="AG309" s="9">
        <f t="shared" si="66"/>
        <v>33.410138248847929</v>
      </c>
      <c r="AH309" s="42">
        <f>SUM(AH223:AH233)</f>
        <v>2</v>
      </c>
      <c r="AI309" s="44"/>
      <c r="AJ309" s="13"/>
      <c r="AK309" s="13"/>
      <c r="AL309" s="13"/>
      <c r="AM309" s="13"/>
      <c r="AN309" s="13"/>
      <c r="AO309" s="13"/>
      <c r="AP309" s="45"/>
      <c r="AQ309" s="132">
        <v>16</v>
      </c>
      <c r="AR309" s="132" t="s">
        <v>1382</v>
      </c>
      <c r="AS309" s="132" t="s">
        <v>1374</v>
      </c>
      <c r="AT309" s="132">
        <v>3213</v>
      </c>
      <c r="AU309" s="132">
        <v>1462</v>
      </c>
      <c r="AV309" s="99">
        <v>45.5026455026455</v>
      </c>
      <c r="AW309" s="133">
        <f t="shared" si="67"/>
        <v>48.352816153028691</v>
      </c>
      <c r="AX309" s="134">
        <f t="shared" si="68"/>
        <v>2.8501706503831912</v>
      </c>
      <c r="AY309" s="135">
        <f t="shared" si="69"/>
        <v>11</v>
      </c>
      <c r="AZ309" s="136">
        <f t="shared" si="70"/>
        <v>-5</v>
      </c>
    </row>
    <row r="310" spans="10:52" ht="12.75" x14ac:dyDescent="0.2">
      <c r="J310" s="42">
        <f>COUNTA(J234:J245)</f>
        <v>12</v>
      </c>
      <c r="K310" s="43" t="s">
        <v>1382</v>
      </c>
      <c r="L310" s="6" t="s">
        <v>1375</v>
      </c>
      <c r="M310" s="42">
        <f>SUM(M234:M245)</f>
        <v>1474</v>
      </c>
      <c r="N310" s="42">
        <f>SUM(N234:N245)</f>
        <v>869</v>
      </c>
      <c r="O310" s="9">
        <f t="shared" si="60"/>
        <v>58.955223880597018</v>
      </c>
      <c r="P310" s="42">
        <f>SUM(P234:P245)</f>
        <v>70</v>
      </c>
      <c r="Q310" s="42">
        <f>SUM(Q234:Q245)</f>
        <v>57</v>
      </c>
      <c r="R310" s="9">
        <f t="shared" si="61"/>
        <v>81.428571428571431</v>
      </c>
      <c r="S310" s="42">
        <f>SUM(S234:S245)</f>
        <v>14</v>
      </c>
      <c r="T310" s="42">
        <f>SUM(T234:T245)</f>
        <v>14</v>
      </c>
      <c r="U310" s="9">
        <f t="shared" si="62"/>
        <v>100</v>
      </c>
      <c r="V310" s="42">
        <f>SUM(V234:V245)</f>
        <v>273</v>
      </c>
      <c r="W310" s="42">
        <f>SUM(W234:W245)</f>
        <v>147</v>
      </c>
      <c r="X310" s="9">
        <f t="shared" si="63"/>
        <v>53.846153846153847</v>
      </c>
      <c r="Y310" s="42">
        <f>SUM(Y234:Y245)</f>
        <v>358</v>
      </c>
      <c r="Z310" s="42">
        <f>SUM(Z234:Z245)</f>
        <v>211</v>
      </c>
      <c r="AA310" s="9">
        <f t="shared" si="64"/>
        <v>58.938547486033521</v>
      </c>
      <c r="AB310" s="42">
        <f>SUM(AB234:AB245)</f>
        <v>252</v>
      </c>
      <c r="AC310" s="42">
        <f>SUM(AC234:AC245)</f>
        <v>140</v>
      </c>
      <c r="AD310" s="9">
        <f t="shared" si="65"/>
        <v>55.555555555555557</v>
      </c>
      <c r="AE310" s="42">
        <f>SUM(AE234:AE245)</f>
        <v>507</v>
      </c>
      <c r="AF310" s="42">
        <f>SUM(AF234:AF245)</f>
        <v>300</v>
      </c>
      <c r="AG310" s="9">
        <f t="shared" si="66"/>
        <v>59.171597633136095</v>
      </c>
      <c r="AH310" s="42">
        <f>SUM(AH234:AH245)</f>
        <v>14</v>
      </c>
      <c r="AI310" s="44"/>
      <c r="AJ310" s="13"/>
      <c r="AK310" s="13"/>
      <c r="AL310" s="13"/>
      <c r="AM310" s="13"/>
      <c r="AN310" s="13"/>
      <c r="AO310" s="13"/>
      <c r="AP310" s="45"/>
      <c r="AQ310" s="132">
        <v>54</v>
      </c>
      <c r="AR310" s="132" t="s">
        <v>1382</v>
      </c>
      <c r="AS310" s="132" t="s">
        <v>1375</v>
      </c>
      <c r="AT310" s="132">
        <v>2893</v>
      </c>
      <c r="AU310" s="132">
        <v>1801</v>
      </c>
      <c r="AV310" s="99">
        <v>62.253715865883166</v>
      </c>
      <c r="AW310" s="133">
        <f t="shared" si="67"/>
        <v>58.955223880597018</v>
      </c>
      <c r="AX310" s="134">
        <f t="shared" si="68"/>
        <v>-3.2984919852861481</v>
      </c>
      <c r="AY310" s="135">
        <f t="shared" si="69"/>
        <v>12</v>
      </c>
      <c r="AZ310" s="136">
        <f t="shared" si="70"/>
        <v>-42</v>
      </c>
    </row>
    <row r="311" spans="10:52" ht="12.75" x14ac:dyDescent="0.2">
      <c r="J311" s="42">
        <f>COUNTA(J246:J262)</f>
        <v>17</v>
      </c>
      <c r="K311" s="43" t="s">
        <v>1382</v>
      </c>
      <c r="L311" s="6" t="s">
        <v>1376</v>
      </c>
      <c r="M311" s="42">
        <f>SUM(M246:M262)</f>
        <v>689</v>
      </c>
      <c r="N311" s="42">
        <f>SUM(N246:N262)</f>
        <v>472</v>
      </c>
      <c r="O311" s="9">
        <f t="shared" si="60"/>
        <v>68.505079825834542</v>
      </c>
      <c r="P311" s="42">
        <f>SUM(P246:P262)</f>
        <v>47</v>
      </c>
      <c r="Q311" s="42">
        <f>SUM(Q246:Q262)</f>
        <v>36</v>
      </c>
      <c r="R311" s="9">
        <f t="shared" si="61"/>
        <v>76.59574468085107</v>
      </c>
      <c r="S311" s="42">
        <f>SUM(S246:S262)</f>
        <v>0</v>
      </c>
      <c r="T311" s="42">
        <f>SUM(T246:T262)</f>
        <v>0</v>
      </c>
      <c r="U311" s="9" t="e">
        <f t="shared" si="62"/>
        <v>#DIV/0!</v>
      </c>
      <c r="V311" s="42">
        <f>SUM(V246:V262)</f>
        <v>187</v>
      </c>
      <c r="W311" s="42">
        <f>SUM(W246:W262)</f>
        <v>106</v>
      </c>
      <c r="X311" s="9">
        <f t="shared" si="63"/>
        <v>56.684491978609628</v>
      </c>
      <c r="Y311" s="42">
        <f>SUM(Y246:Y262)</f>
        <v>122</v>
      </c>
      <c r="Z311" s="42">
        <f>SUM(Z246:Z262)</f>
        <v>89</v>
      </c>
      <c r="AA311" s="9">
        <f t="shared" si="64"/>
        <v>72.950819672131146</v>
      </c>
      <c r="AB311" s="42">
        <f>SUM(AB246:AB262)</f>
        <v>160</v>
      </c>
      <c r="AC311" s="42">
        <f>SUM(AC246:AC262)</f>
        <v>124</v>
      </c>
      <c r="AD311" s="9">
        <f t="shared" si="65"/>
        <v>77.5</v>
      </c>
      <c r="AE311" s="42">
        <f>SUM(AE246:AE262)</f>
        <v>173</v>
      </c>
      <c r="AF311" s="42">
        <f>SUM(AF246:AF262)</f>
        <v>117</v>
      </c>
      <c r="AG311" s="9">
        <f t="shared" si="66"/>
        <v>67.630057803468219</v>
      </c>
      <c r="AH311" s="42">
        <f>SUM(AH246:AH262)</f>
        <v>55</v>
      </c>
      <c r="AI311" s="44"/>
      <c r="AJ311" s="13"/>
      <c r="AK311" s="13"/>
      <c r="AL311" s="13"/>
      <c r="AM311" s="13"/>
      <c r="AN311" s="13"/>
      <c r="AO311" s="13"/>
      <c r="AP311" s="45"/>
      <c r="AQ311" s="132">
        <v>16</v>
      </c>
      <c r="AR311" s="132" t="s">
        <v>1382</v>
      </c>
      <c r="AS311" s="132" t="s">
        <v>1376</v>
      </c>
      <c r="AT311" s="132">
        <v>1638</v>
      </c>
      <c r="AU311" s="132">
        <v>1056</v>
      </c>
      <c r="AV311" s="99">
        <v>64.468864468864467</v>
      </c>
      <c r="AW311" s="133">
        <f t="shared" si="67"/>
        <v>68.505079825834542</v>
      </c>
      <c r="AX311" s="134">
        <f t="shared" si="68"/>
        <v>4.0362153569700752</v>
      </c>
      <c r="AY311" s="135">
        <f t="shared" si="69"/>
        <v>17</v>
      </c>
      <c r="AZ311" s="136">
        <f t="shared" si="70"/>
        <v>1</v>
      </c>
    </row>
    <row r="312" spans="10:52" ht="12.75" x14ac:dyDescent="0.2">
      <c r="J312" s="42">
        <f>COUNTA(I263:J272)</f>
        <v>20</v>
      </c>
      <c r="K312" s="43" t="s">
        <v>1382</v>
      </c>
      <c r="L312" s="6" t="s">
        <v>1377</v>
      </c>
      <c r="M312" s="42">
        <f>SUM(M263:M272)</f>
        <v>1489</v>
      </c>
      <c r="N312" s="42">
        <f>SUM(N263:N272)</f>
        <v>451</v>
      </c>
      <c r="O312" s="9">
        <f t="shared" si="60"/>
        <v>30.288784419073206</v>
      </c>
      <c r="P312" s="42">
        <f>SUM(P263:P272)</f>
        <v>215</v>
      </c>
      <c r="Q312" s="42">
        <f>SUM(Q263:Q272)</f>
        <v>39</v>
      </c>
      <c r="R312" s="9">
        <f t="shared" si="61"/>
        <v>18.13953488372093</v>
      </c>
      <c r="S312" s="42">
        <f>SUM(S263:S272)</f>
        <v>2</v>
      </c>
      <c r="T312" s="42">
        <f>SUM(T263:T272)</f>
        <v>2</v>
      </c>
      <c r="U312" s="9">
        <f t="shared" si="62"/>
        <v>100</v>
      </c>
      <c r="V312" s="42">
        <f>SUM(V263:V272)</f>
        <v>807</v>
      </c>
      <c r="W312" s="42">
        <f>SUM(W263:W272)</f>
        <v>183</v>
      </c>
      <c r="X312" s="9">
        <f t="shared" si="63"/>
        <v>22.676579925650557</v>
      </c>
      <c r="Y312" s="42">
        <f>SUM(Y263:Y272)</f>
        <v>173</v>
      </c>
      <c r="Z312" s="42">
        <f>SUM(Z263:Z272)</f>
        <v>88</v>
      </c>
      <c r="AA312" s="9">
        <f t="shared" si="64"/>
        <v>50.867052023121381</v>
      </c>
      <c r="AB312" s="42">
        <f>SUM(AB263:AB272)</f>
        <v>87</v>
      </c>
      <c r="AC312" s="42">
        <f>SUM(AC263:AC272)</f>
        <v>32</v>
      </c>
      <c r="AD312" s="9">
        <f t="shared" si="65"/>
        <v>36.781609195402297</v>
      </c>
      <c r="AE312" s="42">
        <f>SUM(AE263:AE272)</f>
        <v>205</v>
      </c>
      <c r="AF312" s="42">
        <f>SUM(AF263:AF272)</f>
        <v>107</v>
      </c>
      <c r="AG312" s="9">
        <f t="shared" si="66"/>
        <v>52.195121951219512</v>
      </c>
      <c r="AH312" s="42">
        <f>SUM(AH263:AH272)</f>
        <v>17</v>
      </c>
      <c r="AI312" s="44"/>
      <c r="AJ312" s="13"/>
      <c r="AK312" s="13"/>
      <c r="AL312" s="13"/>
      <c r="AM312" s="13"/>
      <c r="AN312" s="13"/>
      <c r="AO312" s="13"/>
      <c r="AP312" s="45"/>
      <c r="AQ312" s="132">
        <v>21</v>
      </c>
      <c r="AR312" s="132" t="s">
        <v>1382</v>
      </c>
      <c r="AS312" s="132" t="s">
        <v>1377</v>
      </c>
      <c r="AT312" s="132">
        <v>2052</v>
      </c>
      <c r="AU312" s="132">
        <v>1229</v>
      </c>
      <c r="AV312" s="99">
        <v>59.892787524366476</v>
      </c>
      <c r="AW312" s="133">
        <f t="shared" si="67"/>
        <v>30.288784419073206</v>
      </c>
      <c r="AX312" s="134">
        <f t="shared" si="68"/>
        <v>-29.60400310529327</v>
      </c>
      <c r="AY312" s="135">
        <f t="shared" si="69"/>
        <v>20</v>
      </c>
      <c r="AZ312" s="136">
        <f t="shared" si="70"/>
        <v>-1</v>
      </c>
    </row>
    <row r="313" spans="10:52" ht="12.75" x14ac:dyDescent="0.2">
      <c r="J313" s="42">
        <f>COUNTA(J273:J280)</f>
        <v>8</v>
      </c>
      <c r="K313" s="43" t="s">
        <v>1382</v>
      </c>
      <c r="L313" s="6" t="s">
        <v>1378</v>
      </c>
      <c r="M313" s="42">
        <f>SUM(M273:M280)</f>
        <v>1145</v>
      </c>
      <c r="N313" s="42">
        <f>SUM(N273:N280)</f>
        <v>703</v>
      </c>
      <c r="O313" s="9">
        <f t="shared" si="60"/>
        <v>61.397379912663752</v>
      </c>
      <c r="P313" s="42">
        <f>SUM(P273:P280)</f>
        <v>110</v>
      </c>
      <c r="Q313" s="42">
        <f>SUM(Q273:Q280)</f>
        <v>72</v>
      </c>
      <c r="R313" s="9">
        <f t="shared" si="61"/>
        <v>65.454545454545453</v>
      </c>
      <c r="S313" s="42">
        <f>SUM(S273:S280)</f>
        <v>23</v>
      </c>
      <c r="T313" s="42">
        <f>SUM(T273:T280)</f>
        <v>21</v>
      </c>
      <c r="U313" s="9">
        <f t="shared" si="62"/>
        <v>91.304347826086953</v>
      </c>
      <c r="V313" s="42">
        <f>SUM(V273:V280)</f>
        <v>108</v>
      </c>
      <c r="W313" s="42">
        <f>SUM(W273:W280)</f>
        <v>80</v>
      </c>
      <c r="X313" s="9">
        <f t="shared" si="63"/>
        <v>74.074074074074076</v>
      </c>
      <c r="Y313" s="42">
        <f>SUM(Y273:Y280)</f>
        <v>327</v>
      </c>
      <c r="Z313" s="42">
        <f>SUM(Z273:Z280)</f>
        <v>212</v>
      </c>
      <c r="AA313" s="9">
        <f t="shared" si="64"/>
        <v>64.831804281345569</v>
      </c>
      <c r="AB313" s="42">
        <f>SUM(AB273:AB280)</f>
        <v>209</v>
      </c>
      <c r="AC313" s="42">
        <f>SUM(AC273:AC280)</f>
        <v>83</v>
      </c>
      <c r="AD313" s="9">
        <f t="shared" si="65"/>
        <v>39.71291866028708</v>
      </c>
      <c r="AE313" s="42">
        <f>SUM(AE273:AE280)</f>
        <v>368</v>
      </c>
      <c r="AF313" s="42">
        <f>SUM(AF273:AF280)</f>
        <v>235</v>
      </c>
      <c r="AG313" s="9">
        <f t="shared" si="66"/>
        <v>63.858695652173914</v>
      </c>
      <c r="AH313" s="42">
        <f>SUM(AH273:AH280)</f>
        <v>7</v>
      </c>
      <c r="AI313" s="44"/>
      <c r="AJ313" s="13"/>
      <c r="AK313" s="13"/>
      <c r="AL313" s="13"/>
      <c r="AM313" s="13"/>
      <c r="AN313" s="13"/>
      <c r="AO313" s="13"/>
      <c r="AP313" s="45"/>
      <c r="AQ313" s="132">
        <v>12</v>
      </c>
      <c r="AR313" s="132" t="s">
        <v>1382</v>
      </c>
      <c r="AS313" s="132" t="s">
        <v>1378</v>
      </c>
      <c r="AT313" s="132">
        <v>2213.5</v>
      </c>
      <c r="AU313" s="132">
        <v>1658.5</v>
      </c>
      <c r="AV313" s="99">
        <v>74.926586853399584</v>
      </c>
      <c r="AW313" s="133">
        <f t="shared" si="67"/>
        <v>61.397379912663752</v>
      </c>
      <c r="AX313" s="134">
        <f t="shared" si="68"/>
        <v>-13.529206940735833</v>
      </c>
      <c r="AY313" s="135">
        <f t="shared" si="69"/>
        <v>8</v>
      </c>
      <c r="AZ313" s="136">
        <f t="shared" si="70"/>
        <v>-4</v>
      </c>
    </row>
    <row r="314" spans="10:52" ht="12.75" x14ac:dyDescent="0.2">
      <c r="J314" s="42">
        <f>COUNTA(J281:J288)</f>
        <v>8</v>
      </c>
      <c r="K314" s="43" t="s">
        <v>1382</v>
      </c>
      <c r="L314" s="6" t="s">
        <v>1379</v>
      </c>
      <c r="M314" s="42">
        <f>SUM(M281:M288)</f>
        <v>385</v>
      </c>
      <c r="N314" s="42">
        <f>SUM(N281:N288)</f>
        <v>294</v>
      </c>
      <c r="O314" s="9">
        <f t="shared" si="60"/>
        <v>76.363636363636374</v>
      </c>
      <c r="P314" s="42">
        <f>SUM(P281:P288)</f>
        <v>24</v>
      </c>
      <c r="Q314" s="42">
        <f>SUM(Q281:Q288)</f>
        <v>21</v>
      </c>
      <c r="R314" s="9">
        <f t="shared" si="61"/>
        <v>87.5</v>
      </c>
      <c r="S314" s="42">
        <f>SUM(S281:S288)</f>
        <v>3</v>
      </c>
      <c r="T314" s="42">
        <f>SUM(T281:T288)</f>
        <v>3</v>
      </c>
      <c r="U314" s="9">
        <f t="shared" si="62"/>
        <v>100</v>
      </c>
      <c r="V314" s="42">
        <f>SUM(V281:V288)</f>
        <v>27</v>
      </c>
      <c r="W314" s="42">
        <f>SUM(W281:W288)</f>
        <v>22</v>
      </c>
      <c r="X314" s="9">
        <f t="shared" si="63"/>
        <v>81.481481481481481</v>
      </c>
      <c r="Y314" s="42">
        <f>SUM(Y281:Y288)</f>
        <v>70</v>
      </c>
      <c r="Z314" s="42">
        <f>SUM(Z281:Z288)</f>
        <v>54</v>
      </c>
      <c r="AA314" s="9">
        <f t="shared" si="64"/>
        <v>77.142857142857153</v>
      </c>
      <c r="AB314" s="42">
        <f>SUM(AB281:AB288)</f>
        <v>150</v>
      </c>
      <c r="AC314" s="42">
        <f>SUM(AC281:AC288)</f>
        <v>107</v>
      </c>
      <c r="AD314" s="9">
        <f t="shared" si="65"/>
        <v>71.333333333333343</v>
      </c>
      <c r="AE314" s="42">
        <f>SUM(AE281:AE288)</f>
        <v>111</v>
      </c>
      <c r="AF314" s="42">
        <f>SUM(AF281:AF288)</f>
        <v>87</v>
      </c>
      <c r="AG314" s="9">
        <f t="shared" si="66"/>
        <v>78.378378378378372</v>
      </c>
      <c r="AH314" s="42">
        <f>SUM(AH281:AH288)</f>
        <v>4</v>
      </c>
      <c r="AI314" s="44"/>
      <c r="AJ314" s="13"/>
      <c r="AK314" s="13"/>
      <c r="AL314" s="13"/>
      <c r="AM314" s="13"/>
      <c r="AN314" s="13"/>
      <c r="AO314" s="13"/>
      <c r="AP314" s="45"/>
      <c r="AQ314" s="132">
        <v>28</v>
      </c>
      <c r="AR314" s="132" t="s">
        <v>1382</v>
      </c>
      <c r="AS314" s="132" t="s">
        <v>1379</v>
      </c>
      <c r="AT314" s="132">
        <v>1005</v>
      </c>
      <c r="AU314" s="132">
        <v>565</v>
      </c>
      <c r="AV314" s="99">
        <v>56.218905472636813</v>
      </c>
      <c r="AW314" s="133">
        <f t="shared" si="67"/>
        <v>76.363636363636374</v>
      </c>
      <c r="AX314" s="134">
        <f t="shared" si="68"/>
        <v>20.144730890999561</v>
      </c>
      <c r="AY314" s="135">
        <f t="shared" si="69"/>
        <v>8</v>
      </c>
      <c r="AZ314" s="136">
        <f t="shared" si="70"/>
        <v>-20</v>
      </c>
    </row>
    <row r="315" spans="10:52" ht="12.75" x14ac:dyDescent="0.2">
      <c r="J315" s="42">
        <f>COUNTA(J289:J294)</f>
        <v>6</v>
      </c>
      <c r="K315" s="43" t="s">
        <v>1382</v>
      </c>
      <c r="L315" s="6" t="s">
        <v>1380</v>
      </c>
      <c r="M315" s="42">
        <f>SUM(M289:M294)</f>
        <v>782</v>
      </c>
      <c r="N315" s="42">
        <f>SUM(N289:N294)</f>
        <v>538</v>
      </c>
      <c r="O315" s="9">
        <f t="shared" si="60"/>
        <v>68.797953964194363</v>
      </c>
      <c r="P315" s="42">
        <f>SUM(P289:P294)</f>
        <v>72</v>
      </c>
      <c r="Q315" s="42">
        <f>SUM(Q289:Q294)</f>
        <v>44</v>
      </c>
      <c r="R315" s="9">
        <f t="shared" si="61"/>
        <v>61.111111111111114</v>
      </c>
      <c r="S315" s="42">
        <f>SUM(S289:S294)</f>
        <v>7</v>
      </c>
      <c r="T315" s="42">
        <f>SUM(T289:T294)</f>
        <v>7</v>
      </c>
      <c r="U315" s="9">
        <f t="shared" si="62"/>
        <v>100</v>
      </c>
      <c r="V315" s="42">
        <f>SUM(V289:V294)</f>
        <v>94</v>
      </c>
      <c r="W315" s="42">
        <f>SUM(W289:W294)</f>
        <v>66</v>
      </c>
      <c r="X315" s="9">
        <f t="shared" si="63"/>
        <v>70.212765957446805</v>
      </c>
      <c r="Y315" s="42">
        <f>SUM(Y289:Y294)</f>
        <v>186</v>
      </c>
      <c r="Z315" s="42">
        <f>SUM(Z289:Z294)</f>
        <v>159</v>
      </c>
      <c r="AA315" s="9">
        <f t="shared" si="64"/>
        <v>85.483870967741936</v>
      </c>
      <c r="AB315" s="42">
        <f>SUM(AB289:AB294)</f>
        <v>146</v>
      </c>
      <c r="AC315" s="42">
        <f>SUM(AC289:AC294)</f>
        <v>91</v>
      </c>
      <c r="AD315" s="9">
        <f t="shared" si="65"/>
        <v>62.328767123287676</v>
      </c>
      <c r="AE315" s="42">
        <f>SUM(AE289:AE294)</f>
        <v>277</v>
      </c>
      <c r="AF315" s="42">
        <f>SUM(AF289:AF294)</f>
        <v>171</v>
      </c>
      <c r="AG315" s="9">
        <f t="shared" si="66"/>
        <v>61.73285198555957</v>
      </c>
      <c r="AH315" s="42">
        <f>SUM(AH289:AH294)</f>
        <v>4</v>
      </c>
      <c r="AI315" s="44"/>
      <c r="AJ315" s="13"/>
      <c r="AK315" s="13"/>
      <c r="AL315" s="13"/>
      <c r="AM315" s="13"/>
      <c r="AN315" s="13"/>
      <c r="AO315" s="13"/>
      <c r="AP315" s="45"/>
      <c r="AQ315" s="132">
        <v>22</v>
      </c>
      <c r="AR315" s="132" t="s">
        <v>1382</v>
      </c>
      <c r="AS315" s="132" t="s">
        <v>1380</v>
      </c>
      <c r="AT315" s="132">
        <v>2676</v>
      </c>
      <c r="AU315" s="132">
        <v>1863</v>
      </c>
      <c r="AV315" s="99">
        <v>69.618834080717491</v>
      </c>
      <c r="AW315" s="133">
        <f t="shared" si="67"/>
        <v>68.797953964194363</v>
      </c>
      <c r="AX315" s="134">
        <f t="shared" si="68"/>
        <v>-0.82088011652312787</v>
      </c>
      <c r="AY315" s="135">
        <f t="shared" si="69"/>
        <v>6</v>
      </c>
      <c r="AZ315" s="136">
        <f t="shared" si="70"/>
        <v>-16</v>
      </c>
    </row>
    <row r="316" spans="10:52" ht="12.75" x14ac:dyDescent="0.2">
      <c r="J316" s="46">
        <f>COUNTA(J216:J294)</f>
        <v>79</v>
      </c>
      <c r="K316" s="47" t="s">
        <v>1383</v>
      </c>
      <c r="L316" s="47" t="s">
        <v>1383</v>
      </c>
      <c r="M316" s="46">
        <f>SUM(M216:M294)</f>
        <v>7275</v>
      </c>
      <c r="N316" s="46">
        <f>SUM(N216:N294)</f>
        <v>4006</v>
      </c>
      <c r="O316" s="48">
        <f t="shared" si="60"/>
        <v>55.065292096219935</v>
      </c>
      <c r="P316" s="46">
        <f>SUM(P216:P294)</f>
        <v>649</v>
      </c>
      <c r="Q316" s="46">
        <f>SUM(Q216:Q294)</f>
        <v>361</v>
      </c>
      <c r="R316" s="48">
        <f t="shared" si="61"/>
        <v>55.624036979969183</v>
      </c>
      <c r="S316" s="46">
        <f>SUM(S216:S294)</f>
        <v>55</v>
      </c>
      <c r="T316" s="46">
        <f>SUM(T216:T294)</f>
        <v>53</v>
      </c>
      <c r="U316" s="48">
        <f t="shared" si="62"/>
        <v>96.36363636363636</v>
      </c>
      <c r="V316" s="46">
        <f>SUM(V216:V294)</f>
        <v>1686</v>
      </c>
      <c r="W316" s="46">
        <f>SUM(W216:W294)</f>
        <v>717</v>
      </c>
      <c r="X316" s="48">
        <f t="shared" si="63"/>
        <v>42.526690391459077</v>
      </c>
      <c r="Y316" s="46">
        <f>SUM(Y216:Y294)</f>
        <v>1503</v>
      </c>
      <c r="Z316" s="46">
        <f>SUM(Z216:Z294)</f>
        <v>973</v>
      </c>
      <c r="AA316" s="48">
        <f t="shared" si="64"/>
        <v>64.737192282102455</v>
      </c>
      <c r="AB316" s="46">
        <f>SUM(AB216:AB294)</f>
        <v>1177</v>
      </c>
      <c r="AC316" s="46">
        <f>SUM(AC216:AC294)</f>
        <v>673</v>
      </c>
      <c r="AD316" s="48">
        <f t="shared" si="65"/>
        <v>57.179269328802043</v>
      </c>
      <c r="AE316" s="46">
        <f>SUM(AE216:AE294)</f>
        <v>2205</v>
      </c>
      <c r="AF316" s="46">
        <f>SUM(AF216:AF294)</f>
        <v>1229</v>
      </c>
      <c r="AG316" s="48">
        <f t="shared" si="66"/>
        <v>55.736961451247168</v>
      </c>
      <c r="AH316" s="46">
        <f>SUM(AH216:AH294)</f>
        <v>113</v>
      </c>
      <c r="AI316" s="44"/>
      <c r="AJ316" s="13"/>
      <c r="AK316" s="13"/>
      <c r="AL316" s="13"/>
      <c r="AM316" s="13"/>
      <c r="AN316" s="13"/>
      <c r="AO316" s="13"/>
      <c r="AP316" s="45"/>
      <c r="AQ316" s="137">
        <v>197</v>
      </c>
      <c r="AR316" s="137" t="s">
        <v>1383</v>
      </c>
      <c r="AS316" s="137" t="s">
        <v>1383</v>
      </c>
      <c r="AT316" s="137">
        <v>16880.5</v>
      </c>
      <c r="AU316" s="137">
        <v>10279.5</v>
      </c>
      <c r="AV316" s="138">
        <v>60.895708065519386</v>
      </c>
      <c r="AW316" s="133">
        <f t="shared" si="67"/>
        <v>55.065292096219935</v>
      </c>
      <c r="AX316" s="139">
        <f t="shared" si="68"/>
        <v>-5.8304159692994517</v>
      </c>
      <c r="AY316" s="135">
        <f t="shared" si="69"/>
        <v>79</v>
      </c>
      <c r="AZ316" s="140">
        <f t="shared" si="70"/>
        <v>-118</v>
      </c>
    </row>
    <row r="317" spans="10:52" ht="12.75" x14ac:dyDescent="0.2">
      <c r="J317" s="46">
        <f>J306+J316</f>
        <v>293</v>
      </c>
      <c r="K317" s="47" t="s">
        <v>1384</v>
      </c>
      <c r="L317" s="47" t="s">
        <v>1385</v>
      </c>
      <c r="M317" s="46">
        <f>SUM(M297:M305)+SUM(M307:M315)</f>
        <v>21665</v>
      </c>
      <c r="N317" s="46">
        <f>SUM(N297:N305)+SUM(N307:N315)</f>
        <v>11954</v>
      </c>
      <c r="O317" s="48">
        <f t="shared" si="60"/>
        <v>55.176552042464813</v>
      </c>
      <c r="P317" s="46">
        <f>SUM(P297:P305)+SUM(P307:P315)</f>
        <v>1672</v>
      </c>
      <c r="Q317" s="46">
        <f>SUM(Q297:Q305)+SUM(Q307:Q315)</f>
        <v>1045</v>
      </c>
      <c r="R317" s="48">
        <f t="shared" si="61"/>
        <v>62.5</v>
      </c>
      <c r="S317" s="46">
        <f>SUM(S297:S305)+SUM(S307:S315)</f>
        <v>576</v>
      </c>
      <c r="T317" s="46">
        <f>SUM(T297:T305)+SUM(T307:T315)</f>
        <v>319</v>
      </c>
      <c r="U317" s="48">
        <f t="shared" si="62"/>
        <v>55.381944444444443</v>
      </c>
      <c r="V317" s="46">
        <f>SUM(V297:V305)+SUM(V307:V315)</f>
        <v>2852</v>
      </c>
      <c r="W317" s="46">
        <f>SUM(W297:W305)+SUM(W307:W315)</f>
        <v>1342</v>
      </c>
      <c r="X317" s="48">
        <f t="shared" si="63"/>
        <v>47.054698457222997</v>
      </c>
      <c r="Y317" s="46">
        <f>SUM(Y297:Y305)+SUM(Y307:Y315)</f>
        <v>6755</v>
      </c>
      <c r="Z317" s="46">
        <f>SUM(Z297:Z305)+SUM(Z307:Z315)</f>
        <v>3944</v>
      </c>
      <c r="AA317" s="48">
        <f t="shared" si="64"/>
        <v>58.386380458919319</v>
      </c>
      <c r="AB317" s="46">
        <f>SUM(AB297:AB305)+SUM(AB307:AB315)</f>
        <v>4108</v>
      </c>
      <c r="AC317" s="46">
        <f>SUM(AC297:AC305)+SUM(AC307:AC315)</f>
        <v>2274</v>
      </c>
      <c r="AD317" s="48">
        <f t="shared" si="65"/>
        <v>55.355404089581306</v>
      </c>
      <c r="AE317" s="46">
        <f>SUM(AE297:AE305)+SUM(AE307:AE315)</f>
        <v>5702</v>
      </c>
      <c r="AF317" s="46">
        <f>SUM(AF297:AF305)+SUM(AF307:AF315)</f>
        <v>3030</v>
      </c>
      <c r="AG317" s="48">
        <f t="shared" si="66"/>
        <v>53.139249386180289</v>
      </c>
      <c r="AH317" s="46">
        <f>SUM(AH297:AH305)+SUM(AH307:AH315)</f>
        <v>551</v>
      </c>
      <c r="AI317" s="44"/>
      <c r="AJ317" s="13"/>
      <c r="AK317" s="13"/>
      <c r="AL317" s="13"/>
      <c r="AM317" s="13"/>
      <c r="AN317" s="13"/>
      <c r="AO317" s="13"/>
      <c r="AP317" s="45"/>
      <c r="AQ317" s="137">
        <v>422</v>
      </c>
      <c r="AR317" s="137" t="s">
        <v>1384</v>
      </c>
      <c r="AS317" s="137" t="s">
        <v>1385</v>
      </c>
      <c r="AT317" s="137">
        <v>30417.9</v>
      </c>
      <c r="AU317" s="137">
        <v>19261.5</v>
      </c>
      <c r="AV317" s="138">
        <v>63.32291183809533</v>
      </c>
      <c r="AW317" s="133">
        <f t="shared" si="67"/>
        <v>55.176552042464813</v>
      </c>
      <c r="AX317" s="139">
        <f t="shared" si="68"/>
        <v>-8.1463597956305165</v>
      </c>
      <c r="AY317" s="135">
        <f t="shared" si="69"/>
        <v>293</v>
      </c>
      <c r="AZ317" s="140">
        <f t="shared" si="70"/>
        <v>-129</v>
      </c>
    </row>
  </sheetData>
  <pageMargins left="0.7" right="0.7" top="0.75" bottom="0.75" header="0.3" footer="0.3"/>
  <pageSetup paperSize="9" orientation="portrait" horizontalDpi="4294967293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CFD2EB-0007-4B59-B859-F1585D4831B3}">
  <dimension ref="A1:BH187"/>
  <sheetViews>
    <sheetView topLeftCell="AN1" zoomScaleNormal="100" workbookViewId="0">
      <pane ySplit="1" topLeftCell="A157" activePane="bottomLeft" state="frozen"/>
      <selection pane="bottomLeft" activeCell="AR171" sqref="AR171"/>
    </sheetView>
  </sheetViews>
  <sheetFormatPr defaultRowHeight="12.75" x14ac:dyDescent="0.2"/>
  <cols>
    <col min="1" max="1" width="10.85546875" style="49" customWidth="1"/>
    <col min="2" max="2" width="59.7109375" style="69" customWidth="1"/>
    <col min="3" max="3" width="45.42578125" style="69" customWidth="1"/>
    <col min="4" max="4" width="18.42578125" style="49" bestFit="1" customWidth="1"/>
    <col min="5" max="5" width="10.7109375" style="49" bestFit="1" customWidth="1"/>
    <col min="6" max="6" width="13.140625" style="49" bestFit="1" customWidth="1"/>
    <col min="7" max="7" width="19" style="49" customWidth="1"/>
    <col min="8" max="8" width="14.42578125" style="49" bestFit="1" customWidth="1"/>
    <col min="9" max="9" width="14.5703125" style="49" bestFit="1" customWidth="1"/>
    <col min="10" max="10" width="14.5703125" style="49" customWidth="1"/>
    <col min="11" max="11" width="14.140625" style="49" bestFit="1" customWidth="1"/>
    <col min="12" max="12" width="17.140625" style="49" customWidth="1"/>
    <col min="13" max="13" width="8.42578125" style="49" customWidth="1"/>
    <col min="14" max="14" width="15.140625" style="49" customWidth="1"/>
    <col min="15" max="15" width="15" style="49" customWidth="1"/>
    <col min="16" max="16" width="13.7109375" style="71" customWidth="1"/>
    <col min="17" max="17" width="14" style="49" customWidth="1"/>
    <col min="18" max="18" width="17.42578125" style="49" customWidth="1"/>
    <col min="19" max="19" width="15.5703125" style="71" customWidth="1"/>
    <col min="20" max="20" width="15.7109375" style="49" customWidth="1"/>
    <col min="21" max="21" width="10.140625" style="49" customWidth="1"/>
    <col min="22" max="22" width="12.28515625" style="72" bestFit="1" customWidth="1"/>
    <col min="23" max="23" width="13.28515625" style="49" bestFit="1" customWidth="1"/>
    <col min="24" max="24" width="8.140625" style="49" customWidth="1"/>
    <col min="25" max="25" width="35.7109375" style="49" bestFit="1" customWidth="1"/>
    <col min="26" max="26" width="35.42578125" style="49" customWidth="1"/>
    <col min="27" max="27" width="69.7109375" style="49" customWidth="1"/>
    <col min="28" max="28" width="13.28515625" style="49" customWidth="1"/>
    <col min="29" max="29" width="15.5703125" style="49" customWidth="1"/>
    <col min="30" max="30" width="14" style="49" customWidth="1"/>
    <col min="31" max="31" width="12.140625" style="49" customWidth="1"/>
    <col min="32" max="32" width="10.7109375" style="71" customWidth="1"/>
    <col min="33" max="33" width="15" style="146" customWidth="1"/>
    <col min="34" max="35" width="12" style="49" bestFit="1" customWidth="1"/>
    <col min="36" max="36" width="11.7109375" style="49" customWidth="1"/>
    <col min="37" max="37" width="12.140625" style="71" customWidth="1"/>
    <col min="38" max="38" width="17.5703125" style="146" customWidth="1"/>
    <col min="39" max="39" width="9.140625" style="49"/>
    <col min="40" max="40" width="4.42578125" style="49" bestFit="1" customWidth="1"/>
    <col min="41" max="41" width="17.85546875" style="49" bestFit="1" customWidth="1"/>
    <col min="42" max="42" width="5.5703125" style="49" bestFit="1" customWidth="1"/>
    <col min="43" max="43" width="7.28515625" style="49" bestFit="1" customWidth="1"/>
    <col min="44" max="45" width="12" style="49" bestFit="1" customWidth="1"/>
    <col min="46" max="46" width="13.140625" style="49" bestFit="1" customWidth="1"/>
    <col min="47" max="47" width="7.42578125" style="49" bestFit="1" customWidth="1"/>
    <col min="48" max="48" width="7.85546875" style="49" bestFit="1" customWidth="1"/>
    <col min="49" max="49" width="17.5703125" style="49" bestFit="1" customWidth="1"/>
    <col min="50" max="50" width="9.140625" style="49"/>
    <col min="51" max="51" width="6.85546875" style="49" bestFit="1" customWidth="1"/>
    <col min="52" max="52" width="17.85546875" style="49" bestFit="1" customWidth="1"/>
    <col min="53" max="53" width="5.5703125" style="49" bestFit="1" customWidth="1"/>
    <col min="54" max="54" width="7.28515625" style="49" bestFit="1" customWidth="1"/>
    <col min="55" max="56" width="12" style="49" bestFit="1" customWidth="1"/>
    <col min="57" max="57" width="13.140625" style="49" bestFit="1" customWidth="1"/>
    <col min="58" max="58" width="7.42578125" style="49" bestFit="1" customWidth="1"/>
    <col min="59" max="59" width="7.85546875" style="49" bestFit="1" customWidth="1"/>
    <col min="60" max="60" width="17.5703125" style="49" bestFit="1" customWidth="1"/>
    <col min="61" max="16384" width="9.140625" style="49"/>
  </cols>
  <sheetData>
    <row r="1" spans="1:38" ht="60" x14ac:dyDescent="0.2">
      <c r="A1" s="165" t="s">
        <v>1386</v>
      </c>
      <c r="B1" s="166" t="s">
        <v>1387</v>
      </c>
      <c r="C1" s="166" t="s">
        <v>1388</v>
      </c>
      <c r="D1" s="167" t="s">
        <v>1389</v>
      </c>
      <c r="E1" s="167" t="s">
        <v>1390</v>
      </c>
      <c r="F1" s="168" t="s">
        <v>100</v>
      </c>
      <c r="G1" s="168" t="s">
        <v>101</v>
      </c>
      <c r="H1" s="168" t="s">
        <v>102</v>
      </c>
      <c r="I1" s="168" t="s">
        <v>0</v>
      </c>
      <c r="J1" s="168" t="s">
        <v>0</v>
      </c>
      <c r="K1" s="168" t="s">
        <v>103</v>
      </c>
      <c r="L1" s="169" t="s">
        <v>104</v>
      </c>
      <c r="M1" s="168" t="s">
        <v>105</v>
      </c>
      <c r="N1" s="60" t="s">
        <v>1391</v>
      </c>
      <c r="O1" s="60" t="s">
        <v>1392</v>
      </c>
      <c r="P1" s="61" t="s">
        <v>1393</v>
      </c>
      <c r="Q1" s="60" t="s">
        <v>1394</v>
      </c>
      <c r="R1" s="60" t="s">
        <v>1395</v>
      </c>
      <c r="S1" s="61" t="s">
        <v>1396</v>
      </c>
      <c r="T1" s="60" t="s">
        <v>1397</v>
      </c>
      <c r="U1" s="60" t="s">
        <v>110</v>
      </c>
      <c r="V1" s="168" t="s">
        <v>1398</v>
      </c>
      <c r="W1" s="168" t="s">
        <v>112</v>
      </c>
      <c r="X1" s="168" t="s">
        <v>113</v>
      </c>
      <c r="Y1" s="167" t="s">
        <v>1399</v>
      </c>
      <c r="Z1" s="170" t="s">
        <v>108</v>
      </c>
      <c r="AA1" s="129" t="s">
        <v>1941</v>
      </c>
      <c r="AB1" s="96" t="s">
        <v>1943</v>
      </c>
      <c r="AC1" s="96" t="s">
        <v>1947</v>
      </c>
      <c r="AD1" s="96" t="s">
        <v>1948</v>
      </c>
      <c r="AE1" s="96" t="s">
        <v>1949</v>
      </c>
      <c r="AF1" s="130" t="s">
        <v>1950</v>
      </c>
      <c r="AG1" s="171" t="s">
        <v>1951</v>
      </c>
      <c r="AH1" s="96" t="s">
        <v>1952</v>
      </c>
      <c r="AI1" s="96" t="s">
        <v>1953</v>
      </c>
      <c r="AJ1" s="96" t="s">
        <v>1954</v>
      </c>
      <c r="AK1" s="130" t="s">
        <v>1955</v>
      </c>
      <c r="AL1" s="171" t="s">
        <v>1956</v>
      </c>
    </row>
    <row r="2" spans="1:38" x14ac:dyDescent="0.2">
      <c r="A2" s="68" t="s">
        <v>274</v>
      </c>
      <c r="B2" s="85" t="s">
        <v>1481</v>
      </c>
      <c r="C2" s="85" t="s">
        <v>1946</v>
      </c>
      <c r="D2" s="86" t="s">
        <v>127</v>
      </c>
      <c r="E2" s="86" t="s">
        <v>277</v>
      </c>
      <c r="F2" s="68" t="s">
        <v>244</v>
      </c>
      <c r="G2" s="68" t="s">
        <v>1463</v>
      </c>
      <c r="H2" s="68" t="s">
        <v>256</v>
      </c>
      <c r="I2" s="68" t="s">
        <v>246</v>
      </c>
      <c r="J2" s="68" t="s">
        <v>247</v>
      </c>
      <c r="K2" s="21" t="str">
        <f>VLOOKUP(F2, 'RHA A to F by CCA'!A:B, 2,0)</f>
        <v>Area A</v>
      </c>
      <c r="L2" s="86" t="s">
        <v>742</v>
      </c>
      <c r="M2" s="68" t="s">
        <v>124</v>
      </c>
      <c r="N2" s="87">
        <v>64</v>
      </c>
      <c r="O2" s="87">
        <v>62</v>
      </c>
      <c r="P2" s="64">
        <f t="shared" ref="P2:P65" si="0">O2/N2*100</f>
        <v>96.875</v>
      </c>
      <c r="Q2" s="87">
        <v>6</v>
      </c>
      <c r="R2" s="87">
        <v>6</v>
      </c>
      <c r="S2" s="64">
        <f t="shared" ref="S2:S65" si="1">R2/Q2*100</f>
        <v>100</v>
      </c>
      <c r="T2" s="88" t="s">
        <v>135</v>
      </c>
      <c r="U2" s="87">
        <v>7</v>
      </c>
      <c r="V2" s="89">
        <v>44579.156416944446</v>
      </c>
      <c r="W2" s="89">
        <v>44546</v>
      </c>
      <c r="X2" s="68">
        <v>214</v>
      </c>
      <c r="Y2" s="86" t="s">
        <v>1478</v>
      </c>
      <c r="Z2" s="86" t="s">
        <v>126</v>
      </c>
      <c r="AA2" s="92" t="str">
        <f>B2&amp;", "&amp;C2</f>
        <v>St. Mary`s Residential Centre
, Shercock Rd, Castleblayney, Co. Monaghan</v>
      </c>
      <c r="AB2" s="147" t="str">
        <f>M2</f>
        <v>CHO 1</v>
      </c>
      <c r="AC2" s="147" t="s">
        <v>78</v>
      </c>
      <c r="AD2" s="147" t="s">
        <v>78</v>
      </c>
      <c r="AE2" s="147" t="s">
        <v>78</v>
      </c>
      <c r="AF2" s="64">
        <f>P2</f>
        <v>96.875</v>
      </c>
      <c r="AG2" s="172" t="s">
        <v>78</v>
      </c>
      <c r="AH2" s="147" t="s">
        <v>78</v>
      </c>
      <c r="AI2" s="147" t="s">
        <v>78</v>
      </c>
      <c r="AJ2" s="147" t="s">
        <v>78</v>
      </c>
      <c r="AK2" s="64">
        <f>S2</f>
        <v>100</v>
      </c>
      <c r="AL2" s="172" t="s">
        <v>78</v>
      </c>
    </row>
    <row r="3" spans="1:38" x14ac:dyDescent="0.2">
      <c r="A3" s="68" t="s">
        <v>248</v>
      </c>
      <c r="B3" s="85" t="s">
        <v>249</v>
      </c>
      <c r="C3" s="85" t="s">
        <v>1482</v>
      </c>
      <c r="D3" s="86" t="s">
        <v>127</v>
      </c>
      <c r="E3" s="86" t="s">
        <v>250</v>
      </c>
      <c r="F3" s="68" t="s">
        <v>244</v>
      </c>
      <c r="G3" s="68" t="s">
        <v>1463</v>
      </c>
      <c r="H3" s="68" t="s">
        <v>245</v>
      </c>
      <c r="I3" s="68" t="s">
        <v>246</v>
      </c>
      <c r="J3" s="68" t="s">
        <v>247</v>
      </c>
      <c r="K3" s="21" t="str">
        <f>VLOOKUP(F3, 'RHA A to F by CCA'!A:B, 2,0)</f>
        <v>Area A</v>
      </c>
      <c r="L3" s="86" t="s">
        <v>742</v>
      </c>
      <c r="M3" s="68" t="s">
        <v>124</v>
      </c>
      <c r="N3" s="87">
        <v>17</v>
      </c>
      <c r="O3" s="87">
        <v>16</v>
      </c>
      <c r="P3" s="64">
        <f t="shared" si="0"/>
        <v>94.117647058823522</v>
      </c>
      <c r="Q3" s="87">
        <v>1</v>
      </c>
      <c r="R3" s="87">
        <v>1</v>
      </c>
      <c r="S3" s="64">
        <f t="shared" si="1"/>
        <v>100</v>
      </c>
      <c r="T3" s="88" t="s">
        <v>135</v>
      </c>
      <c r="U3" s="87">
        <v>20</v>
      </c>
      <c r="V3" s="89">
        <v>44544.103363865739</v>
      </c>
      <c r="W3" s="89" t="s">
        <v>1923</v>
      </c>
      <c r="X3" s="68">
        <v>77</v>
      </c>
      <c r="Y3" s="86" t="s">
        <v>1478</v>
      </c>
      <c r="Z3" s="86" t="s">
        <v>126</v>
      </c>
      <c r="AA3" s="92" t="str">
        <f t="shared" ref="AA3:AA66" si="2">B3&amp;", "&amp;C3</f>
        <v>Sullivan Centre, Cathedral Road, Cavan</v>
      </c>
      <c r="AB3" s="147" t="str">
        <f t="shared" ref="AB3:AB66" si="3">M3</f>
        <v>CHO 1</v>
      </c>
      <c r="AC3" s="147">
        <v>18</v>
      </c>
      <c r="AD3" s="147">
        <v>15</v>
      </c>
      <c r="AE3" s="148">
        <v>83.333333333333343</v>
      </c>
      <c r="AF3" s="64">
        <f t="shared" ref="AF3:AF66" si="4">P3</f>
        <v>94.117647058823522</v>
      </c>
      <c r="AG3" s="172">
        <f>AF3-AE3</f>
        <v>10.784313725490179</v>
      </c>
      <c r="AH3" s="147">
        <v>0</v>
      </c>
      <c r="AI3" s="147">
        <v>0</v>
      </c>
      <c r="AJ3" s="147" t="s">
        <v>78</v>
      </c>
      <c r="AK3" s="64">
        <f t="shared" ref="AK3:AK60" si="5">S3</f>
        <v>100</v>
      </c>
      <c r="AL3" s="172" t="s">
        <v>78</v>
      </c>
    </row>
    <row r="4" spans="1:38" x14ac:dyDescent="0.2">
      <c r="A4" s="68" t="s">
        <v>1483</v>
      </c>
      <c r="B4" s="85" t="s">
        <v>1484</v>
      </c>
      <c r="C4" s="85" t="s">
        <v>1485</v>
      </c>
      <c r="D4" s="86" t="s">
        <v>127</v>
      </c>
      <c r="E4" s="86" t="s">
        <v>1486</v>
      </c>
      <c r="F4" s="68" t="s">
        <v>244</v>
      </c>
      <c r="G4" s="68" t="s">
        <v>1463</v>
      </c>
      <c r="H4" s="68" t="s">
        <v>245</v>
      </c>
      <c r="I4" s="68" t="s">
        <v>246</v>
      </c>
      <c r="J4" s="68" t="s">
        <v>247</v>
      </c>
      <c r="K4" s="21" t="str">
        <f>VLOOKUP(F4, 'RHA A to F by CCA'!A:B, 2,0)</f>
        <v>Area A</v>
      </c>
      <c r="L4" s="86" t="s">
        <v>742</v>
      </c>
      <c r="M4" s="68" t="s">
        <v>124</v>
      </c>
      <c r="N4" s="87">
        <v>18</v>
      </c>
      <c r="O4" s="87">
        <v>16</v>
      </c>
      <c r="P4" s="64">
        <f t="shared" si="0"/>
        <v>88.888888888888886</v>
      </c>
      <c r="Q4" s="87">
        <v>0</v>
      </c>
      <c r="R4" s="87">
        <v>0</v>
      </c>
      <c r="S4" s="64" t="e">
        <f t="shared" si="1"/>
        <v>#DIV/0!</v>
      </c>
      <c r="T4" s="88" t="s">
        <v>1400</v>
      </c>
      <c r="U4" s="87">
        <v>18</v>
      </c>
      <c r="V4" s="89">
        <v>44543.296777013886</v>
      </c>
      <c r="W4" s="89" t="s">
        <v>251</v>
      </c>
      <c r="X4" s="68">
        <v>58</v>
      </c>
      <c r="Y4" s="86" t="s">
        <v>1478</v>
      </c>
      <c r="Z4" s="86" t="s">
        <v>126</v>
      </c>
      <c r="AA4" s="92" t="str">
        <f t="shared" si="2"/>
        <v>Breffni Care Centre, Ballyconnell, Ballyconnell, Co. Cavan</v>
      </c>
      <c r="AB4" s="147" t="str">
        <f t="shared" si="3"/>
        <v>CHO 1</v>
      </c>
      <c r="AC4" s="147">
        <v>18</v>
      </c>
      <c r="AD4" s="147">
        <v>16</v>
      </c>
      <c r="AE4" s="148">
        <v>88.888888888888886</v>
      </c>
      <c r="AF4" s="64">
        <f t="shared" si="4"/>
        <v>88.888888888888886</v>
      </c>
      <c r="AG4" s="172">
        <f t="shared" ref="AG4:AG66" si="6">AF4-AE4</f>
        <v>0</v>
      </c>
      <c r="AH4" s="147">
        <v>0</v>
      </c>
      <c r="AI4" s="147">
        <v>0</v>
      </c>
      <c r="AJ4" s="147" t="s">
        <v>78</v>
      </c>
      <c r="AK4" s="64" t="s">
        <v>78</v>
      </c>
      <c r="AL4" s="172" t="s">
        <v>78</v>
      </c>
    </row>
    <row r="5" spans="1:38" x14ac:dyDescent="0.2">
      <c r="A5" s="74" t="e">
        <v>#N/A</v>
      </c>
      <c r="B5" s="85" t="s">
        <v>1487</v>
      </c>
      <c r="C5" s="85" t="s">
        <v>1488</v>
      </c>
      <c r="D5" s="86" t="s">
        <v>157</v>
      </c>
      <c r="E5" s="86" t="s">
        <v>1489</v>
      </c>
      <c r="F5" s="68" t="s">
        <v>244</v>
      </c>
      <c r="G5" s="68" t="s">
        <v>1463</v>
      </c>
      <c r="H5" s="68" t="s">
        <v>245</v>
      </c>
      <c r="I5" s="68" t="s">
        <v>246</v>
      </c>
      <c r="J5" s="68" t="s">
        <v>247</v>
      </c>
      <c r="K5" s="21" t="str">
        <f>VLOOKUP(F5, 'RHA A to F by CCA'!A:B, 2,0)</f>
        <v>Area A</v>
      </c>
      <c r="L5" s="86" t="s">
        <v>742</v>
      </c>
      <c r="M5" s="68" t="s">
        <v>124</v>
      </c>
      <c r="N5" s="87">
        <v>6</v>
      </c>
      <c r="O5" s="87">
        <v>5</v>
      </c>
      <c r="P5" s="64">
        <f t="shared" si="0"/>
        <v>83.333333333333343</v>
      </c>
      <c r="Q5" s="87">
        <v>0</v>
      </c>
      <c r="R5" s="87">
        <v>0</v>
      </c>
      <c r="S5" s="64" t="e">
        <f t="shared" si="1"/>
        <v>#DIV/0!</v>
      </c>
      <c r="T5" s="88" t="s">
        <v>1400</v>
      </c>
      <c r="U5" s="87">
        <v>8</v>
      </c>
      <c r="V5" s="89">
        <v>44540.258419976853</v>
      </c>
      <c r="W5" s="89" t="s">
        <v>1923</v>
      </c>
      <c r="X5" s="68">
        <v>20</v>
      </c>
      <c r="Y5" s="86" t="s">
        <v>1479</v>
      </c>
      <c r="Z5" s="86" t="s">
        <v>126</v>
      </c>
      <c r="AA5" s="92" t="str">
        <f t="shared" si="2"/>
        <v>Lisdarn Hostel, Grounds of Cavan General Hospital, Cavan</v>
      </c>
      <c r="AB5" s="147" t="str">
        <f t="shared" si="3"/>
        <v>CHO 1</v>
      </c>
      <c r="AC5" s="147" t="s">
        <v>78</v>
      </c>
      <c r="AD5" s="147" t="s">
        <v>78</v>
      </c>
      <c r="AE5" s="147" t="s">
        <v>78</v>
      </c>
      <c r="AF5" s="64">
        <f t="shared" si="4"/>
        <v>83.333333333333343</v>
      </c>
      <c r="AG5" s="172" t="s">
        <v>78</v>
      </c>
      <c r="AH5" s="147" t="s">
        <v>78</v>
      </c>
      <c r="AI5" s="147" t="s">
        <v>78</v>
      </c>
      <c r="AJ5" s="147" t="s">
        <v>78</v>
      </c>
      <c r="AK5" s="64" t="s">
        <v>78</v>
      </c>
      <c r="AL5" s="172" t="s">
        <v>78</v>
      </c>
    </row>
    <row r="6" spans="1:38" x14ac:dyDescent="0.2">
      <c r="A6" s="68" t="s">
        <v>180</v>
      </c>
      <c r="B6" s="85" t="s">
        <v>181</v>
      </c>
      <c r="C6" s="85" t="s">
        <v>1490</v>
      </c>
      <c r="D6" s="86" t="s">
        <v>157</v>
      </c>
      <c r="E6" s="86" t="s">
        <v>182</v>
      </c>
      <c r="F6" s="68" t="s">
        <v>133</v>
      </c>
      <c r="G6" s="68" t="s">
        <v>134</v>
      </c>
      <c r="H6" s="68" t="s">
        <v>134</v>
      </c>
      <c r="I6" s="68" t="s">
        <v>121</v>
      </c>
      <c r="J6" s="68" t="s">
        <v>122</v>
      </c>
      <c r="K6" s="21" t="str">
        <f>VLOOKUP(F6, 'RHA A to F by CCA'!A:B, 2,0)</f>
        <v>Area F</v>
      </c>
      <c r="L6" s="86" t="s">
        <v>742</v>
      </c>
      <c r="M6" s="68" t="s">
        <v>124</v>
      </c>
      <c r="N6" s="87">
        <v>6</v>
      </c>
      <c r="O6" s="87">
        <v>6</v>
      </c>
      <c r="P6" s="64">
        <f t="shared" si="0"/>
        <v>100</v>
      </c>
      <c r="Q6" s="87">
        <v>1</v>
      </c>
      <c r="R6" s="87">
        <v>0</v>
      </c>
      <c r="S6" s="64">
        <f t="shared" si="1"/>
        <v>0</v>
      </c>
      <c r="T6" s="88" t="s">
        <v>135</v>
      </c>
      <c r="U6" s="87">
        <v>9</v>
      </c>
      <c r="V6" s="89">
        <v>44544.441903310188</v>
      </c>
      <c r="W6" s="89" t="s">
        <v>1923</v>
      </c>
      <c r="X6" s="68">
        <v>95</v>
      </c>
      <c r="Y6" s="86" t="s">
        <v>1479</v>
      </c>
      <c r="Z6" s="86" t="s">
        <v>126</v>
      </c>
      <c r="AA6" s="92" t="str">
        <f t="shared" si="2"/>
        <v>Rowanfield House, Clar Road, Donegal Town</v>
      </c>
      <c r="AB6" s="147" t="str">
        <f t="shared" si="3"/>
        <v>CHO 1</v>
      </c>
      <c r="AC6" s="147" t="s">
        <v>78</v>
      </c>
      <c r="AD6" s="147" t="s">
        <v>78</v>
      </c>
      <c r="AE6" s="147" t="s">
        <v>78</v>
      </c>
      <c r="AF6" s="64">
        <f t="shared" si="4"/>
        <v>100</v>
      </c>
      <c r="AG6" s="172" t="s">
        <v>78</v>
      </c>
      <c r="AH6" s="147" t="s">
        <v>78</v>
      </c>
      <c r="AI6" s="147" t="s">
        <v>78</v>
      </c>
      <c r="AJ6" s="147" t="s">
        <v>78</v>
      </c>
      <c r="AK6" s="64">
        <f t="shared" si="5"/>
        <v>0</v>
      </c>
      <c r="AL6" s="172" t="s">
        <v>78</v>
      </c>
    </row>
    <row r="7" spans="1:38" x14ac:dyDescent="0.2">
      <c r="A7" s="68" t="s">
        <v>206</v>
      </c>
      <c r="B7" s="85" t="s">
        <v>207</v>
      </c>
      <c r="C7" s="85" t="s">
        <v>1491</v>
      </c>
      <c r="D7" s="86" t="s">
        <v>127</v>
      </c>
      <c r="E7" s="86" t="s">
        <v>209</v>
      </c>
      <c r="F7" s="68" t="s">
        <v>133</v>
      </c>
      <c r="G7" s="68" t="s">
        <v>134</v>
      </c>
      <c r="H7" s="68" t="s">
        <v>134</v>
      </c>
      <c r="I7" s="68" t="s">
        <v>121</v>
      </c>
      <c r="J7" s="68" t="s">
        <v>122</v>
      </c>
      <c r="K7" s="21" t="str">
        <f>VLOOKUP(F7, 'RHA A to F by CCA'!A:B, 2,0)</f>
        <v>Area F</v>
      </c>
      <c r="L7" s="86" t="s">
        <v>742</v>
      </c>
      <c r="M7" s="68" t="s">
        <v>124</v>
      </c>
      <c r="N7" s="87">
        <v>22</v>
      </c>
      <c r="O7" s="87">
        <v>22</v>
      </c>
      <c r="P7" s="64">
        <f t="shared" si="0"/>
        <v>100</v>
      </c>
      <c r="Q7" s="87">
        <v>7</v>
      </c>
      <c r="R7" s="87">
        <v>5</v>
      </c>
      <c r="S7" s="64">
        <f t="shared" si="1"/>
        <v>71.428571428571431</v>
      </c>
      <c r="T7" s="88" t="s">
        <v>135</v>
      </c>
      <c r="U7" s="87">
        <v>40</v>
      </c>
      <c r="V7" s="89">
        <v>44545.453419317128</v>
      </c>
      <c r="W7" s="89" t="s">
        <v>565</v>
      </c>
      <c r="X7" s="68">
        <v>106</v>
      </c>
      <c r="Y7" s="86" t="s">
        <v>1478</v>
      </c>
      <c r="Z7" s="86" t="s">
        <v>126</v>
      </c>
      <c r="AA7" s="92" t="str">
        <f t="shared" si="2"/>
        <v>Carndonagh Community Hospital, Convent Road, Carndonagh, Co. Donegal</v>
      </c>
      <c r="AB7" s="147" t="str">
        <f t="shared" si="3"/>
        <v>CHO 1</v>
      </c>
      <c r="AC7" s="147">
        <v>23</v>
      </c>
      <c r="AD7" s="147">
        <v>23</v>
      </c>
      <c r="AE7" s="148">
        <v>100</v>
      </c>
      <c r="AF7" s="64">
        <f t="shared" si="4"/>
        <v>100</v>
      </c>
      <c r="AG7" s="172">
        <f t="shared" si="6"/>
        <v>0</v>
      </c>
      <c r="AH7" s="147">
        <v>6</v>
      </c>
      <c r="AI7" s="147">
        <v>5</v>
      </c>
      <c r="AJ7" s="148">
        <v>83.333333333333343</v>
      </c>
      <c r="AK7" s="64">
        <f t="shared" si="5"/>
        <v>71.428571428571431</v>
      </c>
      <c r="AL7" s="172">
        <f t="shared" ref="AL7" si="7">AK7-AJ7</f>
        <v>-11.904761904761912</v>
      </c>
    </row>
    <row r="8" spans="1:38" x14ac:dyDescent="0.2">
      <c r="A8" s="68" t="s">
        <v>214</v>
      </c>
      <c r="B8" s="85" t="s">
        <v>215</v>
      </c>
      <c r="C8" s="85" t="s">
        <v>1492</v>
      </c>
      <c r="D8" s="86" t="s">
        <v>127</v>
      </c>
      <c r="E8" s="86" t="s">
        <v>217</v>
      </c>
      <c r="F8" s="68" t="s">
        <v>133</v>
      </c>
      <c r="G8" s="68" t="s">
        <v>134</v>
      </c>
      <c r="H8" s="68" t="s">
        <v>134</v>
      </c>
      <c r="I8" s="68" t="s">
        <v>121</v>
      </c>
      <c r="J8" s="68" t="s">
        <v>122</v>
      </c>
      <c r="K8" s="21" t="str">
        <f>VLOOKUP(F8, 'RHA A to F by CCA'!A:B, 2,0)</f>
        <v>Area F</v>
      </c>
      <c r="L8" s="86" t="s">
        <v>742</v>
      </c>
      <c r="M8" s="68" t="s">
        <v>124</v>
      </c>
      <c r="N8" s="87">
        <v>1</v>
      </c>
      <c r="O8" s="87">
        <v>1</v>
      </c>
      <c r="P8" s="64">
        <f t="shared" si="0"/>
        <v>100</v>
      </c>
      <c r="Q8" s="87">
        <v>16</v>
      </c>
      <c r="R8" s="87">
        <v>12</v>
      </c>
      <c r="S8" s="64">
        <f t="shared" si="1"/>
        <v>75</v>
      </c>
      <c r="T8" s="88" t="s">
        <v>135</v>
      </c>
      <c r="U8" s="87">
        <v>7</v>
      </c>
      <c r="V8" s="89">
        <v>44552.22143578704</v>
      </c>
      <c r="W8" s="89" t="s">
        <v>273</v>
      </c>
      <c r="X8" s="68">
        <v>181</v>
      </c>
      <c r="Y8" s="86" t="s">
        <v>1478</v>
      </c>
      <c r="Z8" s="86" t="s">
        <v>126</v>
      </c>
      <c r="AA8" s="92" t="str">
        <f t="shared" si="2"/>
        <v>Donegal Community Hospital, Ballybofey Road, Donegal Town, Co. Donegal.</v>
      </c>
      <c r="AB8" s="147" t="str">
        <f t="shared" si="3"/>
        <v>CHO 1</v>
      </c>
      <c r="AC8" s="147">
        <v>1</v>
      </c>
      <c r="AD8" s="147">
        <v>1</v>
      </c>
      <c r="AE8" s="148">
        <v>100</v>
      </c>
      <c r="AF8" s="64">
        <f t="shared" si="4"/>
        <v>100</v>
      </c>
      <c r="AG8" s="172">
        <f t="shared" si="6"/>
        <v>0</v>
      </c>
      <c r="AH8" s="147">
        <v>0</v>
      </c>
      <c r="AI8" s="147">
        <v>0</v>
      </c>
      <c r="AJ8" s="147" t="s">
        <v>78</v>
      </c>
      <c r="AK8" s="64">
        <f t="shared" si="5"/>
        <v>75</v>
      </c>
      <c r="AL8" s="172" t="s">
        <v>78</v>
      </c>
    </row>
    <row r="9" spans="1:38" x14ac:dyDescent="0.2">
      <c r="A9" s="74" t="e">
        <v>#N/A</v>
      </c>
      <c r="B9" s="85" t="s">
        <v>1493</v>
      </c>
      <c r="C9" s="85" t="s">
        <v>1494</v>
      </c>
      <c r="D9" s="86" t="s">
        <v>157</v>
      </c>
      <c r="E9" s="86" t="s">
        <v>1495</v>
      </c>
      <c r="F9" s="68" t="s">
        <v>133</v>
      </c>
      <c r="G9" s="68" t="s">
        <v>134</v>
      </c>
      <c r="H9" s="68" t="s">
        <v>134</v>
      </c>
      <c r="I9" s="68" t="s">
        <v>121</v>
      </c>
      <c r="J9" s="68" t="s">
        <v>122</v>
      </c>
      <c r="K9" s="21" t="str">
        <f>VLOOKUP(F9, 'RHA A to F by CCA'!A:B, 2,0)</f>
        <v>Area F</v>
      </c>
      <c r="L9" s="86" t="s">
        <v>742</v>
      </c>
      <c r="M9" s="68" t="s">
        <v>124</v>
      </c>
      <c r="N9" s="87">
        <v>10</v>
      </c>
      <c r="O9" s="87">
        <v>10</v>
      </c>
      <c r="P9" s="64">
        <f t="shared" si="0"/>
        <v>100</v>
      </c>
      <c r="Q9" s="87">
        <v>2</v>
      </c>
      <c r="R9" s="87">
        <v>2</v>
      </c>
      <c r="S9" s="64">
        <f t="shared" si="1"/>
        <v>100</v>
      </c>
      <c r="T9" s="88" t="s">
        <v>125</v>
      </c>
      <c r="U9" s="87">
        <v>7</v>
      </c>
      <c r="V9" s="89">
        <v>44561.199497164351</v>
      </c>
      <c r="W9" s="89" t="s">
        <v>1924</v>
      </c>
      <c r="X9" s="68">
        <v>194</v>
      </c>
      <c r="Y9" s="86" t="s">
        <v>1479</v>
      </c>
      <c r="Z9" s="86" t="s">
        <v>126</v>
      </c>
      <c r="AA9" s="92" t="str">
        <f t="shared" si="2"/>
        <v>Radharc na Sleibhte, Supervised Residential unit, Old Convent, Derry Rd, Carndonagh</v>
      </c>
      <c r="AB9" s="147" t="str">
        <f t="shared" si="3"/>
        <v>CHO 1</v>
      </c>
      <c r="AC9" s="147" t="s">
        <v>78</v>
      </c>
      <c r="AD9" s="147" t="s">
        <v>78</v>
      </c>
      <c r="AE9" s="147" t="s">
        <v>78</v>
      </c>
      <c r="AF9" s="64">
        <f t="shared" si="4"/>
        <v>100</v>
      </c>
      <c r="AG9" s="172" t="s">
        <v>78</v>
      </c>
      <c r="AH9" s="147" t="s">
        <v>78</v>
      </c>
      <c r="AI9" s="147" t="s">
        <v>78</v>
      </c>
      <c r="AJ9" s="147" t="s">
        <v>78</v>
      </c>
      <c r="AK9" s="64">
        <f t="shared" si="5"/>
        <v>100</v>
      </c>
      <c r="AL9" s="172" t="s">
        <v>78</v>
      </c>
    </row>
    <row r="10" spans="1:38" x14ac:dyDescent="0.2">
      <c r="A10" s="68" t="s">
        <v>196</v>
      </c>
      <c r="B10" s="85" t="s">
        <v>197</v>
      </c>
      <c r="C10" s="85" t="s">
        <v>1496</v>
      </c>
      <c r="D10" s="86" t="s">
        <v>127</v>
      </c>
      <c r="E10" s="86" t="s">
        <v>199</v>
      </c>
      <c r="F10" s="68" t="s">
        <v>133</v>
      </c>
      <c r="G10" s="68" t="s">
        <v>134</v>
      </c>
      <c r="H10" s="68" t="s">
        <v>134</v>
      </c>
      <c r="I10" s="68" t="s">
        <v>121</v>
      </c>
      <c r="J10" s="68" t="s">
        <v>122</v>
      </c>
      <c r="K10" s="21" t="str">
        <f>VLOOKUP(F10, 'RHA A to F by CCA'!A:B, 2,0)</f>
        <v>Area F</v>
      </c>
      <c r="L10" s="86" t="s">
        <v>742</v>
      </c>
      <c r="M10" s="68" t="s">
        <v>124</v>
      </c>
      <c r="N10" s="87">
        <v>27</v>
      </c>
      <c r="O10" s="87">
        <v>25</v>
      </c>
      <c r="P10" s="64">
        <f t="shared" si="0"/>
        <v>92.592592592592595</v>
      </c>
      <c r="Q10" s="87">
        <v>0</v>
      </c>
      <c r="R10" s="87">
        <v>0</v>
      </c>
      <c r="S10" s="64" t="e">
        <f t="shared" si="1"/>
        <v>#DIV/0!</v>
      </c>
      <c r="T10" s="88" t="s">
        <v>135</v>
      </c>
      <c r="U10" s="87">
        <v>27</v>
      </c>
      <c r="V10" s="89">
        <v>44540.432300173612</v>
      </c>
      <c r="W10" s="89" t="s">
        <v>251</v>
      </c>
      <c r="X10" s="68">
        <v>25</v>
      </c>
      <c r="Y10" s="86" t="s">
        <v>1478</v>
      </c>
      <c r="Z10" s="86" t="s">
        <v>126</v>
      </c>
      <c r="AA10" s="92" t="str">
        <f t="shared" si="2"/>
        <v xml:space="preserve">Ballyshannon Community Nursing Unit, Carrickboy, Ballyshannon, Co. Donegal </v>
      </c>
      <c r="AB10" s="147" t="str">
        <f t="shared" si="3"/>
        <v>CHO 1</v>
      </c>
      <c r="AC10" s="147" t="s">
        <v>78</v>
      </c>
      <c r="AD10" s="147" t="s">
        <v>78</v>
      </c>
      <c r="AE10" s="147" t="s">
        <v>78</v>
      </c>
      <c r="AF10" s="64">
        <f t="shared" si="4"/>
        <v>92.592592592592595</v>
      </c>
      <c r="AG10" s="172" t="s">
        <v>78</v>
      </c>
      <c r="AH10" s="147" t="s">
        <v>78</v>
      </c>
      <c r="AI10" s="147" t="s">
        <v>78</v>
      </c>
      <c r="AJ10" s="147" t="s">
        <v>78</v>
      </c>
      <c r="AK10" s="64" t="s">
        <v>78</v>
      </c>
      <c r="AL10" s="172" t="s">
        <v>78</v>
      </c>
    </row>
    <row r="11" spans="1:38" x14ac:dyDescent="0.2">
      <c r="A11" s="68" t="s">
        <v>147</v>
      </c>
      <c r="B11" s="85" t="s">
        <v>148</v>
      </c>
      <c r="C11" s="85" t="s">
        <v>1497</v>
      </c>
      <c r="D11" s="86" t="s">
        <v>127</v>
      </c>
      <c r="E11" s="86" t="s">
        <v>150</v>
      </c>
      <c r="F11" s="68" t="s">
        <v>133</v>
      </c>
      <c r="G11" s="68" t="s">
        <v>134</v>
      </c>
      <c r="H11" s="68" t="s">
        <v>134</v>
      </c>
      <c r="I11" s="68" t="s">
        <v>121</v>
      </c>
      <c r="J11" s="68" t="s">
        <v>122</v>
      </c>
      <c r="K11" s="21" t="str">
        <f>VLOOKUP(F11, 'RHA A to F by CCA'!A:B, 2,0)</f>
        <v>Area F</v>
      </c>
      <c r="L11" s="86" t="s">
        <v>742</v>
      </c>
      <c r="M11" s="68" t="s">
        <v>124</v>
      </c>
      <c r="N11" s="87">
        <v>12</v>
      </c>
      <c r="O11" s="87">
        <v>11</v>
      </c>
      <c r="P11" s="64">
        <f t="shared" si="0"/>
        <v>91.666666666666657</v>
      </c>
      <c r="Q11" s="87">
        <v>22</v>
      </c>
      <c r="R11" s="87">
        <v>15</v>
      </c>
      <c r="S11" s="64">
        <f t="shared" si="1"/>
        <v>68.181818181818173</v>
      </c>
      <c r="T11" s="88" t="s">
        <v>125</v>
      </c>
      <c r="U11" s="87">
        <v>34</v>
      </c>
      <c r="V11" s="89">
        <v>44546.172137083333</v>
      </c>
      <c r="W11" s="89" t="s">
        <v>1924</v>
      </c>
      <c r="X11" s="68">
        <v>112</v>
      </c>
      <c r="Y11" s="86" t="s">
        <v>1478</v>
      </c>
      <c r="Z11" s="86" t="s">
        <v>126</v>
      </c>
      <c r="AA11" s="92" t="str">
        <f t="shared" si="2"/>
        <v>Killybegs Community Hospital, Killybegs, Co. Donegal</v>
      </c>
      <c r="AB11" s="147" t="str">
        <f t="shared" si="3"/>
        <v>CHO 1</v>
      </c>
      <c r="AC11" s="147">
        <v>12</v>
      </c>
      <c r="AD11" s="147">
        <v>12</v>
      </c>
      <c r="AE11" s="148">
        <v>100</v>
      </c>
      <c r="AF11" s="64">
        <f t="shared" si="4"/>
        <v>91.666666666666657</v>
      </c>
      <c r="AG11" s="172">
        <f t="shared" si="6"/>
        <v>-8.3333333333333428</v>
      </c>
      <c r="AH11" s="147">
        <v>14</v>
      </c>
      <c r="AI11" s="147">
        <v>13</v>
      </c>
      <c r="AJ11" s="148">
        <v>92.857142857142861</v>
      </c>
      <c r="AK11" s="64">
        <f t="shared" si="5"/>
        <v>68.181818181818173</v>
      </c>
      <c r="AL11" s="172">
        <f t="shared" ref="AL11" si="8">AK11-AJ11</f>
        <v>-24.675324675324688</v>
      </c>
    </row>
    <row r="12" spans="1:38" x14ac:dyDescent="0.2">
      <c r="A12" s="68" t="s">
        <v>1498</v>
      </c>
      <c r="B12" s="85" t="s">
        <v>1499</v>
      </c>
      <c r="C12" s="85" t="s">
        <v>1500</v>
      </c>
      <c r="D12" s="86" t="s">
        <v>162</v>
      </c>
      <c r="E12" s="86" t="s">
        <v>1501</v>
      </c>
      <c r="F12" s="68" t="s">
        <v>133</v>
      </c>
      <c r="G12" s="68" t="s">
        <v>134</v>
      </c>
      <c r="H12" s="68" t="s">
        <v>134</v>
      </c>
      <c r="I12" s="68" t="s">
        <v>121</v>
      </c>
      <c r="J12" s="68" t="s">
        <v>122</v>
      </c>
      <c r="K12" s="21" t="str">
        <f>VLOOKUP(F12, 'RHA A to F by CCA'!A:B, 2,0)</f>
        <v>Area F</v>
      </c>
      <c r="L12" s="86" t="s">
        <v>742</v>
      </c>
      <c r="M12" s="68" t="s">
        <v>124</v>
      </c>
      <c r="N12" s="87">
        <v>9</v>
      </c>
      <c r="O12" s="87">
        <v>8</v>
      </c>
      <c r="P12" s="64">
        <f t="shared" si="0"/>
        <v>88.888888888888886</v>
      </c>
      <c r="Q12" s="87">
        <v>0</v>
      </c>
      <c r="R12" s="87">
        <v>0</v>
      </c>
      <c r="S12" s="64" t="e">
        <f t="shared" si="1"/>
        <v>#DIV/0!</v>
      </c>
      <c r="T12" s="88" t="s">
        <v>1400</v>
      </c>
      <c r="U12" s="87">
        <v>10</v>
      </c>
      <c r="V12" s="89">
        <v>44544.309579363427</v>
      </c>
      <c r="W12" s="89" t="s">
        <v>1923</v>
      </c>
      <c r="X12" s="68">
        <v>89</v>
      </c>
      <c r="Y12" s="86" t="s">
        <v>1478</v>
      </c>
      <c r="Z12" s="86" t="s">
        <v>126</v>
      </c>
      <c r="AA12" s="92" t="str">
        <f t="shared" si="2"/>
        <v>Inbhear Na Mara, East End, Bundoran</v>
      </c>
      <c r="AB12" s="147" t="str">
        <f t="shared" si="3"/>
        <v>CHO 1</v>
      </c>
      <c r="AC12" s="147">
        <v>9</v>
      </c>
      <c r="AD12" s="147">
        <v>8</v>
      </c>
      <c r="AE12" s="148">
        <v>88.888888888888886</v>
      </c>
      <c r="AF12" s="64">
        <f t="shared" si="4"/>
        <v>88.888888888888886</v>
      </c>
      <c r="AG12" s="172">
        <f t="shared" si="6"/>
        <v>0</v>
      </c>
      <c r="AH12" s="147">
        <v>0</v>
      </c>
      <c r="AI12" s="147">
        <v>0</v>
      </c>
      <c r="AJ12" s="147" t="s">
        <v>78</v>
      </c>
      <c r="AK12" s="64" t="s">
        <v>78</v>
      </c>
      <c r="AL12" s="172" t="s">
        <v>78</v>
      </c>
    </row>
    <row r="13" spans="1:38" x14ac:dyDescent="0.2">
      <c r="A13" s="68" t="s">
        <v>236</v>
      </c>
      <c r="B13" s="85" t="s">
        <v>1502</v>
      </c>
      <c r="C13" s="85" t="s">
        <v>1503</v>
      </c>
      <c r="D13" s="86" t="s">
        <v>157</v>
      </c>
      <c r="E13" s="86" t="s">
        <v>239</v>
      </c>
      <c r="F13" s="68" t="s">
        <v>119</v>
      </c>
      <c r="G13" s="68" t="s">
        <v>1462</v>
      </c>
      <c r="H13" s="68" t="s">
        <v>156</v>
      </c>
      <c r="I13" s="68" t="s">
        <v>121</v>
      </c>
      <c r="J13" s="68" t="s">
        <v>122</v>
      </c>
      <c r="K13" s="21" t="str">
        <f>VLOOKUP(F13, 'RHA A to F by CCA'!A:B, 2,0)</f>
        <v>Area F</v>
      </c>
      <c r="L13" s="86" t="s">
        <v>742</v>
      </c>
      <c r="M13" s="68" t="s">
        <v>124</v>
      </c>
      <c r="N13" s="87">
        <v>7</v>
      </c>
      <c r="O13" s="87">
        <v>6</v>
      </c>
      <c r="P13" s="64">
        <f t="shared" si="0"/>
        <v>85.714285714285708</v>
      </c>
      <c r="Q13" s="87">
        <v>0</v>
      </c>
      <c r="R13" s="87">
        <v>0</v>
      </c>
      <c r="S13" s="64" t="e">
        <f t="shared" si="1"/>
        <v>#DIV/0!</v>
      </c>
      <c r="T13" s="88" t="s">
        <v>125</v>
      </c>
      <c r="U13" s="87">
        <v>8</v>
      </c>
      <c r="V13" s="89">
        <v>44543.354314606484</v>
      </c>
      <c r="W13" s="89" t="s">
        <v>1925</v>
      </c>
      <c r="X13" s="68">
        <v>62</v>
      </c>
      <c r="Y13" s="86" t="s">
        <v>1479</v>
      </c>
      <c r="Z13" s="86" t="s">
        <v>126</v>
      </c>
      <c r="AA13" s="92" t="str">
        <f t="shared" si="2"/>
        <v>Benbulben Lodge SRU, Cooladrummon, Cashelgarron,</v>
      </c>
      <c r="AB13" s="147" t="str">
        <f t="shared" si="3"/>
        <v>CHO 1</v>
      </c>
      <c r="AC13" s="147" t="s">
        <v>78</v>
      </c>
      <c r="AD13" s="147" t="s">
        <v>78</v>
      </c>
      <c r="AE13" s="147" t="s">
        <v>78</v>
      </c>
      <c r="AF13" s="64">
        <f t="shared" si="4"/>
        <v>85.714285714285708</v>
      </c>
      <c r="AG13" s="172" t="s">
        <v>78</v>
      </c>
      <c r="AH13" s="147" t="s">
        <v>78</v>
      </c>
      <c r="AI13" s="147" t="s">
        <v>78</v>
      </c>
      <c r="AJ13" s="147" t="s">
        <v>78</v>
      </c>
      <c r="AK13" s="64" t="s">
        <v>78</v>
      </c>
      <c r="AL13" s="172" t="s">
        <v>78</v>
      </c>
    </row>
    <row r="14" spans="1:38" x14ac:dyDescent="0.2">
      <c r="A14" s="68" t="s">
        <v>188</v>
      </c>
      <c r="B14" s="85" t="s">
        <v>1504</v>
      </c>
      <c r="C14" s="85" t="s">
        <v>1505</v>
      </c>
      <c r="D14" s="86" t="s">
        <v>157</v>
      </c>
      <c r="E14" s="86" t="s">
        <v>191</v>
      </c>
      <c r="F14" s="68" t="s">
        <v>119</v>
      </c>
      <c r="G14" s="68" t="s">
        <v>1462</v>
      </c>
      <c r="H14" s="68" t="s">
        <v>156</v>
      </c>
      <c r="I14" s="68" t="s">
        <v>121</v>
      </c>
      <c r="J14" s="68" t="s">
        <v>122</v>
      </c>
      <c r="K14" s="21" t="str">
        <f>VLOOKUP(F14, 'RHA A to F by CCA'!A:B, 2,0)</f>
        <v>Area F</v>
      </c>
      <c r="L14" s="86" t="s">
        <v>742</v>
      </c>
      <c r="M14" s="68" t="s">
        <v>124</v>
      </c>
      <c r="N14" s="87">
        <v>7</v>
      </c>
      <c r="O14" s="87">
        <v>6</v>
      </c>
      <c r="P14" s="64">
        <f t="shared" si="0"/>
        <v>85.714285714285708</v>
      </c>
      <c r="Q14" s="87">
        <v>0</v>
      </c>
      <c r="R14" s="87">
        <v>0</v>
      </c>
      <c r="S14" s="64" t="e">
        <f t="shared" si="1"/>
        <v>#DIV/0!</v>
      </c>
      <c r="T14" s="88" t="s">
        <v>125</v>
      </c>
      <c r="U14" s="87">
        <v>7</v>
      </c>
      <c r="V14" s="89">
        <v>44543.364958900464</v>
      </c>
      <c r="W14" s="89" t="s">
        <v>251</v>
      </c>
      <c r="X14" s="68">
        <v>65</v>
      </c>
      <c r="Y14" s="86" t="s">
        <v>1479</v>
      </c>
      <c r="Z14" s="86" t="s">
        <v>126</v>
      </c>
      <c r="AA14" s="92" t="str">
        <f t="shared" si="2"/>
        <v>Linden House SRU, Keash Rd, Ballymote</v>
      </c>
      <c r="AB14" s="147" t="str">
        <f t="shared" si="3"/>
        <v>CHO 1</v>
      </c>
      <c r="AC14" s="147" t="s">
        <v>78</v>
      </c>
      <c r="AD14" s="147" t="s">
        <v>78</v>
      </c>
      <c r="AE14" s="147" t="s">
        <v>78</v>
      </c>
      <c r="AF14" s="64">
        <f t="shared" si="4"/>
        <v>85.714285714285708</v>
      </c>
      <c r="AG14" s="172" t="s">
        <v>78</v>
      </c>
      <c r="AH14" s="147" t="s">
        <v>78</v>
      </c>
      <c r="AI14" s="147" t="s">
        <v>78</v>
      </c>
      <c r="AJ14" s="147" t="s">
        <v>78</v>
      </c>
      <c r="AK14" s="64" t="s">
        <v>78</v>
      </c>
      <c r="AL14" s="172" t="s">
        <v>78</v>
      </c>
    </row>
    <row r="15" spans="1:38" x14ac:dyDescent="0.2">
      <c r="A15" s="68" t="s">
        <v>163</v>
      </c>
      <c r="B15" s="85" t="s">
        <v>1506</v>
      </c>
      <c r="C15" s="85" t="s">
        <v>1507</v>
      </c>
      <c r="D15" s="86" t="s">
        <v>157</v>
      </c>
      <c r="E15" s="86" t="s">
        <v>165</v>
      </c>
      <c r="F15" s="68" t="s">
        <v>133</v>
      </c>
      <c r="G15" s="68" t="s">
        <v>134</v>
      </c>
      <c r="H15" s="68" t="s">
        <v>134</v>
      </c>
      <c r="I15" s="68" t="s">
        <v>121</v>
      </c>
      <c r="J15" s="68" t="s">
        <v>122</v>
      </c>
      <c r="K15" s="21" t="str">
        <f>VLOOKUP(F15, 'RHA A to F by CCA'!A:B, 2,0)</f>
        <v>Area F</v>
      </c>
      <c r="L15" s="86" t="s">
        <v>742</v>
      </c>
      <c r="M15" s="68" t="s">
        <v>124</v>
      </c>
      <c r="N15" s="87">
        <v>6</v>
      </c>
      <c r="O15" s="87">
        <v>5</v>
      </c>
      <c r="P15" s="64">
        <f t="shared" si="0"/>
        <v>83.333333333333343</v>
      </c>
      <c r="Q15" s="87">
        <v>0</v>
      </c>
      <c r="R15" s="87">
        <v>0</v>
      </c>
      <c r="S15" s="64" t="e">
        <f t="shared" si="1"/>
        <v>#DIV/0!</v>
      </c>
      <c r="T15" s="88" t="s">
        <v>135</v>
      </c>
      <c r="U15" s="87">
        <v>14</v>
      </c>
      <c r="V15" s="89">
        <v>44544.473634259259</v>
      </c>
      <c r="W15" s="89" t="s">
        <v>1923</v>
      </c>
      <c r="X15" s="68">
        <v>96</v>
      </c>
      <c r="Y15" s="86" t="s">
        <v>1479</v>
      </c>
      <c r="Z15" s="86" t="s">
        <v>126</v>
      </c>
      <c r="AA15" s="92" t="str">
        <f t="shared" si="2"/>
        <v xml:space="preserve">
Park House SRU, Carnmore Road, Dungloe.</v>
      </c>
      <c r="AB15" s="147" t="str">
        <f t="shared" si="3"/>
        <v>CHO 1</v>
      </c>
      <c r="AC15" s="147" t="s">
        <v>78</v>
      </c>
      <c r="AD15" s="147" t="s">
        <v>78</v>
      </c>
      <c r="AE15" s="147" t="s">
        <v>78</v>
      </c>
      <c r="AF15" s="64">
        <f t="shared" si="4"/>
        <v>83.333333333333343</v>
      </c>
      <c r="AG15" s="172" t="s">
        <v>78</v>
      </c>
      <c r="AH15" s="147" t="s">
        <v>78</v>
      </c>
      <c r="AI15" s="147" t="s">
        <v>78</v>
      </c>
      <c r="AJ15" s="147" t="s">
        <v>78</v>
      </c>
      <c r="AK15" s="64" t="s">
        <v>78</v>
      </c>
      <c r="AL15" s="172" t="s">
        <v>78</v>
      </c>
    </row>
    <row r="16" spans="1:38" x14ac:dyDescent="0.2">
      <c r="A16" s="68" t="s">
        <v>223</v>
      </c>
      <c r="B16" s="85" t="s">
        <v>1508</v>
      </c>
      <c r="C16" s="85" t="s">
        <v>1509</v>
      </c>
      <c r="D16" s="86" t="s">
        <v>157</v>
      </c>
      <c r="E16" s="86" t="s">
        <v>226</v>
      </c>
      <c r="F16" s="68" t="s">
        <v>119</v>
      </c>
      <c r="G16" s="68" t="s">
        <v>1462</v>
      </c>
      <c r="H16" s="68" t="s">
        <v>156</v>
      </c>
      <c r="I16" s="68" t="s">
        <v>121</v>
      </c>
      <c r="J16" s="68" t="s">
        <v>122</v>
      </c>
      <c r="K16" s="21" t="str">
        <f>VLOOKUP(F16, 'RHA A to F by CCA'!A:B, 2,0)</f>
        <v>Area F</v>
      </c>
      <c r="L16" s="86" t="s">
        <v>742</v>
      </c>
      <c r="M16" s="68" t="s">
        <v>124</v>
      </c>
      <c r="N16" s="87">
        <v>8</v>
      </c>
      <c r="O16" s="87">
        <v>6</v>
      </c>
      <c r="P16" s="64">
        <f t="shared" si="0"/>
        <v>75</v>
      </c>
      <c r="Q16" s="87">
        <v>0</v>
      </c>
      <c r="R16" s="87">
        <v>0</v>
      </c>
      <c r="S16" s="64" t="e">
        <f t="shared" si="1"/>
        <v>#DIV/0!</v>
      </c>
      <c r="T16" s="88" t="s">
        <v>125</v>
      </c>
      <c r="U16" s="87">
        <v>8</v>
      </c>
      <c r="V16" s="89">
        <v>44543.360004259259</v>
      </c>
      <c r="W16" s="89" t="s">
        <v>251</v>
      </c>
      <c r="X16" s="68">
        <v>63</v>
      </c>
      <c r="Y16" s="86" t="s">
        <v>1479</v>
      </c>
      <c r="Z16" s="86" t="s">
        <v>126</v>
      </c>
      <c r="AA16" s="92" t="str">
        <f t="shared" si="2"/>
        <v>Castlecourt SRU, Ballinphull, Cliffoney</v>
      </c>
      <c r="AB16" s="147" t="str">
        <f t="shared" si="3"/>
        <v>CHO 1</v>
      </c>
      <c r="AC16" s="147" t="s">
        <v>78</v>
      </c>
      <c r="AD16" s="147" t="s">
        <v>78</v>
      </c>
      <c r="AE16" s="147" t="s">
        <v>78</v>
      </c>
      <c r="AF16" s="64">
        <f t="shared" si="4"/>
        <v>75</v>
      </c>
      <c r="AG16" s="172" t="s">
        <v>78</v>
      </c>
      <c r="AH16" s="147" t="s">
        <v>78</v>
      </c>
      <c r="AI16" s="147" t="s">
        <v>78</v>
      </c>
      <c r="AJ16" s="147" t="s">
        <v>78</v>
      </c>
      <c r="AK16" s="64" t="s">
        <v>78</v>
      </c>
      <c r="AL16" s="172" t="s">
        <v>78</v>
      </c>
    </row>
    <row r="17" spans="1:38" x14ac:dyDescent="0.2">
      <c r="A17" s="68" t="s">
        <v>289</v>
      </c>
      <c r="B17" s="85" t="s">
        <v>1510</v>
      </c>
      <c r="C17" s="85" t="s">
        <v>1511</v>
      </c>
      <c r="D17" s="86" t="s">
        <v>127</v>
      </c>
      <c r="E17" s="86" t="s">
        <v>291</v>
      </c>
      <c r="F17" s="68" t="s">
        <v>283</v>
      </c>
      <c r="G17" s="68" t="s">
        <v>284</v>
      </c>
      <c r="H17" s="68" t="s">
        <v>284</v>
      </c>
      <c r="I17" s="68" t="s">
        <v>285</v>
      </c>
      <c r="J17" s="68" t="s">
        <v>286</v>
      </c>
      <c r="K17" s="21" t="str">
        <f>VLOOKUP(F17, 'RHA A to F by CCA'!A:B, 2,0)</f>
        <v>Area F</v>
      </c>
      <c r="L17" s="86" t="s">
        <v>742</v>
      </c>
      <c r="M17" s="68" t="s">
        <v>287</v>
      </c>
      <c r="N17" s="87">
        <v>17</v>
      </c>
      <c r="O17" s="87">
        <v>17</v>
      </c>
      <c r="P17" s="64">
        <f t="shared" si="0"/>
        <v>100</v>
      </c>
      <c r="Q17" s="87">
        <v>0</v>
      </c>
      <c r="R17" s="87">
        <v>0</v>
      </c>
      <c r="S17" s="64" t="e">
        <f t="shared" si="1"/>
        <v>#DIV/0!</v>
      </c>
      <c r="T17" s="88" t="s">
        <v>135</v>
      </c>
      <c r="U17" s="87">
        <v>19</v>
      </c>
      <c r="V17" s="89">
        <v>44544.199271574071</v>
      </c>
      <c r="W17" s="89" t="s">
        <v>251</v>
      </c>
      <c r="X17" s="68">
        <v>83</v>
      </c>
      <c r="Y17" s="86" t="s">
        <v>1478</v>
      </c>
      <c r="Z17" s="86" t="s">
        <v>126</v>
      </c>
      <c r="AA17" s="92" t="str">
        <f t="shared" si="2"/>
        <v>Arus Mhuire CNU, Dublin Road, Tuam, Co. Galway</v>
      </c>
      <c r="AB17" s="147" t="str">
        <f t="shared" si="3"/>
        <v>CHO 2</v>
      </c>
      <c r="AC17" s="147" t="s">
        <v>78</v>
      </c>
      <c r="AD17" s="147" t="s">
        <v>78</v>
      </c>
      <c r="AE17" s="147" t="s">
        <v>78</v>
      </c>
      <c r="AF17" s="64">
        <f t="shared" si="4"/>
        <v>100</v>
      </c>
      <c r="AG17" s="172" t="s">
        <v>78</v>
      </c>
      <c r="AH17" s="147" t="s">
        <v>78</v>
      </c>
      <c r="AI17" s="147" t="s">
        <v>78</v>
      </c>
      <c r="AJ17" s="147" t="s">
        <v>78</v>
      </c>
      <c r="AK17" s="64" t="s">
        <v>78</v>
      </c>
      <c r="AL17" s="172" t="s">
        <v>78</v>
      </c>
    </row>
    <row r="18" spans="1:38" x14ac:dyDescent="0.2">
      <c r="A18" s="68" t="s">
        <v>1512</v>
      </c>
      <c r="B18" s="85" t="s">
        <v>1513</v>
      </c>
      <c r="C18" s="85" t="s">
        <v>1514</v>
      </c>
      <c r="D18" s="86" t="s">
        <v>127</v>
      </c>
      <c r="E18" s="86" t="s">
        <v>1515</v>
      </c>
      <c r="F18" s="68" t="s">
        <v>321</v>
      </c>
      <c r="G18" s="68" t="s">
        <v>322</v>
      </c>
      <c r="H18" s="68" t="s">
        <v>322</v>
      </c>
      <c r="I18" s="68" t="s">
        <v>285</v>
      </c>
      <c r="J18" s="68" t="s">
        <v>286</v>
      </c>
      <c r="K18" s="21" t="str">
        <f>VLOOKUP(F18, 'RHA A to F by CCA'!A:B, 2,0)</f>
        <v>Area F</v>
      </c>
      <c r="L18" s="86" t="s">
        <v>742</v>
      </c>
      <c r="M18" s="68" t="s">
        <v>287</v>
      </c>
      <c r="N18" s="87">
        <v>27</v>
      </c>
      <c r="O18" s="87">
        <v>27</v>
      </c>
      <c r="P18" s="64">
        <f t="shared" si="0"/>
        <v>100</v>
      </c>
      <c r="Q18" s="87">
        <v>0</v>
      </c>
      <c r="R18" s="87">
        <v>0</v>
      </c>
      <c r="S18" s="64" t="e">
        <f t="shared" si="1"/>
        <v>#DIV/0!</v>
      </c>
      <c r="T18" s="88" t="s">
        <v>135</v>
      </c>
      <c r="U18" s="87">
        <v>36</v>
      </c>
      <c r="V18" s="89">
        <v>44545.240992453706</v>
      </c>
      <c r="W18" s="89" t="s">
        <v>565</v>
      </c>
      <c r="X18" s="68">
        <v>100</v>
      </c>
      <c r="Y18" s="86" t="s">
        <v>1478</v>
      </c>
      <c r="Z18" s="86" t="s">
        <v>126</v>
      </c>
      <c r="AA18" s="92" t="str">
        <f t="shared" si="2"/>
        <v>Shannon Lodge Nursing Home, Rooskey, Co. Roscommon</v>
      </c>
      <c r="AB18" s="147" t="str">
        <f t="shared" si="3"/>
        <v>CHO 2</v>
      </c>
      <c r="AC18" s="147" t="s">
        <v>78</v>
      </c>
      <c r="AD18" s="147" t="s">
        <v>78</v>
      </c>
      <c r="AE18" s="147" t="s">
        <v>78</v>
      </c>
      <c r="AF18" s="64">
        <f t="shared" si="4"/>
        <v>100</v>
      </c>
      <c r="AG18" s="172" t="s">
        <v>78</v>
      </c>
      <c r="AH18" s="147" t="s">
        <v>78</v>
      </c>
      <c r="AI18" s="147" t="s">
        <v>78</v>
      </c>
      <c r="AJ18" s="147" t="s">
        <v>78</v>
      </c>
      <c r="AK18" s="64" t="s">
        <v>78</v>
      </c>
      <c r="AL18" s="172" t="s">
        <v>78</v>
      </c>
    </row>
    <row r="19" spans="1:38" x14ac:dyDescent="0.2">
      <c r="A19" s="68" t="s">
        <v>345</v>
      </c>
      <c r="B19" s="85" t="s">
        <v>1516</v>
      </c>
      <c r="C19" s="85" t="s">
        <v>1517</v>
      </c>
      <c r="D19" s="86" t="s">
        <v>127</v>
      </c>
      <c r="E19" s="86" t="s">
        <v>348</v>
      </c>
      <c r="F19" s="68" t="s">
        <v>321</v>
      </c>
      <c r="G19" s="68" t="s">
        <v>322</v>
      </c>
      <c r="H19" s="68" t="s">
        <v>322</v>
      </c>
      <c r="I19" s="68" t="s">
        <v>285</v>
      </c>
      <c r="J19" s="68" t="s">
        <v>286</v>
      </c>
      <c r="K19" s="21" t="str">
        <f>VLOOKUP(F19, 'RHA A to F by CCA'!A:B, 2,0)</f>
        <v>Area F</v>
      </c>
      <c r="L19" s="86" t="s">
        <v>742</v>
      </c>
      <c r="M19" s="68" t="s">
        <v>287</v>
      </c>
      <c r="N19" s="87">
        <v>25</v>
      </c>
      <c r="O19" s="87">
        <v>24</v>
      </c>
      <c r="P19" s="64">
        <f t="shared" si="0"/>
        <v>96</v>
      </c>
      <c r="Q19" s="87">
        <v>0</v>
      </c>
      <c r="R19" s="87">
        <v>0</v>
      </c>
      <c r="S19" s="64" t="e">
        <f t="shared" si="1"/>
        <v>#DIV/0!</v>
      </c>
      <c r="T19" s="88" t="s">
        <v>135</v>
      </c>
      <c r="U19" s="87">
        <v>34</v>
      </c>
      <c r="V19" s="89">
        <v>44547.733156273149</v>
      </c>
      <c r="W19" s="89" t="s">
        <v>273</v>
      </c>
      <c r="X19" s="68">
        <v>152</v>
      </c>
      <c r="Y19" s="86" t="s">
        <v>1478</v>
      </c>
      <c r="Z19" s="86" t="s">
        <v>126</v>
      </c>
      <c r="AA19" s="92" t="str">
        <f t="shared" si="2"/>
        <v>Plunkett CNU, Elphin Street, Boyle, Co. Roscommon</v>
      </c>
      <c r="AB19" s="147" t="str">
        <f t="shared" si="3"/>
        <v>CHO 2</v>
      </c>
      <c r="AC19" s="147" t="s">
        <v>78</v>
      </c>
      <c r="AD19" s="147" t="s">
        <v>78</v>
      </c>
      <c r="AE19" s="147" t="s">
        <v>78</v>
      </c>
      <c r="AF19" s="64">
        <f t="shared" si="4"/>
        <v>96</v>
      </c>
      <c r="AG19" s="172" t="s">
        <v>78</v>
      </c>
      <c r="AH19" s="147" t="s">
        <v>78</v>
      </c>
      <c r="AI19" s="147" t="s">
        <v>78</v>
      </c>
      <c r="AJ19" s="147" t="s">
        <v>78</v>
      </c>
      <c r="AK19" s="64" t="s">
        <v>78</v>
      </c>
      <c r="AL19" s="172" t="s">
        <v>78</v>
      </c>
    </row>
    <row r="20" spans="1:38" x14ac:dyDescent="0.2">
      <c r="A20" s="68" t="s">
        <v>356</v>
      </c>
      <c r="B20" s="85" t="s">
        <v>1518</v>
      </c>
      <c r="C20" s="85" t="s">
        <v>1519</v>
      </c>
      <c r="D20" s="86" t="s">
        <v>127</v>
      </c>
      <c r="E20" s="86" t="s">
        <v>359</v>
      </c>
      <c r="F20" s="68" t="s">
        <v>296</v>
      </c>
      <c r="G20" s="68" t="s">
        <v>297</v>
      </c>
      <c r="H20" s="68" t="s">
        <v>297</v>
      </c>
      <c r="I20" s="68" t="s">
        <v>285</v>
      </c>
      <c r="J20" s="68" t="s">
        <v>286</v>
      </c>
      <c r="K20" s="21" t="str">
        <f>VLOOKUP(F20, 'RHA A to F by CCA'!A:B, 2,0)</f>
        <v>Area F</v>
      </c>
      <c r="L20" s="86" t="s">
        <v>742</v>
      </c>
      <c r="M20" s="68" t="s">
        <v>287</v>
      </c>
      <c r="N20" s="87">
        <v>18</v>
      </c>
      <c r="O20" s="87">
        <v>17</v>
      </c>
      <c r="P20" s="64">
        <f t="shared" si="0"/>
        <v>94.444444444444443</v>
      </c>
      <c r="Q20" s="87">
        <v>0</v>
      </c>
      <c r="R20" s="87">
        <v>0</v>
      </c>
      <c r="S20" s="64" t="e">
        <f t="shared" si="1"/>
        <v>#DIV/0!</v>
      </c>
      <c r="T20" s="88" t="s">
        <v>135</v>
      </c>
      <c r="U20" s="87">
        <v>7</v>
      </c>
      <c r="V20" s="89">
        <v>44558.232571134256</v>
      </c>
      <c r="W20" s="89" t="s">
        <v>251</v>
      </c>
      <c r="X20" s="68">
        <v>189</v>
      </c>
      <c r="Y20" s="86" t="s">
        <v>1478</v>
      </c>
      <c r="Z20" s="86" t="s">
        <v>126</v>
      </c>
      <c r="AA20" s="92" t="str">
        <f t="shared" si="2"/>
        <v>THE MAC BRIDE CNU, ST MARY'S CRESCENT, WESTPORT</v>
      </c>
      <c r="AB20" s="147" t="str">
        <f t="shared" si="3"/>
        <v>CHO 2</v>
      </c>
      <c r="AC20" s="147" t="s">
        <v>78</v>
      </c>
      <c r="AD20" s="147" t="s">
        <v>78</v>
      </c>
      <c r="AE20" s="147" t="s">
        <v>78</v>
      </c>
      <c r="AF20" s="64">
        <f t="shared" si="4"/>
        <v>94.444444444444443</v>
      </c>
      <c r="AG20" s="172" t="s">
        <v>78</v>
      </c>
      <c r="AH20" s="147" t="s">
        <v>78</v>
      </c>
      <c r="AI20" s="147" t="s">
        <v>78</v>
      </c>
      <c r="AJ20" s="147" t="s">
        <v>78</v>
      </c>
      <c r="AK20" s="64" t="s">
        <v>78</v>
      </c>
      <c r="AL20" s="172" t="s">
        <v>78</v>
      </c>
    </row>
    <row r="21" spans="1:38" x14ac:dyDescent="0.2">
      <c r="A21" s="68" t="s">
        <v>1520</v>
      </c>
      <c r="B21" s="85" t="s">
        <v>1521</v>
      </c>
      <c r="C21" s="85" t="s">
        <v>1522</v>
      </c>
      <c r="D21" s="86" t="s">
        <v>162</v>
      </c>
      <c r="E21" s="86" t="s">
        <v>1523</v>
      </c>
      <c r="F21" s="68" t="s">
        <v>1971</v>
      </c>
      <c r="G21" s="68" t="s">
        <v>395</v>
      </c>
      <c r="H21" s="68" t="s">
        <v>395</v>
      </c>
      <c r="I21" s="68" t="s">
        <v>377</v>
      </c>
      <c r="J21" s="68" t="s">
        <v>378</v>
      </c>
      <c r="K21" s="21" t="str">
        <f>VLOOKUP(F21, 'RHA A to F by CCA'!A:B, 2,0)</f>
        <v>Area E</v>
      </c>
      <c r="L21" s="86" t="s">
        <v>742</v>
      </c>
      <c r="M21" s="68" t="s">
        <v>379</v>
      </c>
      <c r="N21" s="87">
        <v>13</v>
      </c>
      <c r="O21" s="87">
        <v>13</v>
      </c>
      <c r="P21" s="64">
        <f t="shared" si="0"/>
        <v>100</v>
      </c>
      <c r="Q21" s="87">
        <v>0</v>
      </c>
      <c r="R21" s="87">
        <v>0</v>
      </c>
      <c r="S21" s="64" t="e">
        <f t="shared" si="1"/>
        <v>#DIV/0!</v>
      </c>
      <c r="T21" s="88" t="s">
        <v>1400</v>
      </c>
      <c r="U21" s="87">
        <v>15</v>
      </c>
      <c r="V21" s="89">
        <v>44543.369164224539</v>
      </c>
      <c r="W21" s="89" t="s">
        <v>251</v>
      </c>
      <c r="X21" s="68">
        <v>66</v>
      </c>
      <c r="Y21" s="86" t="s">
        <v>1478</v>
      </c>
      <c r="Z21" s="86" t="s">
        <v>126</v>
      </c>
      <c r="AA21" s="92" t="str">
        <f t="shared" si="2"/>
        <v>Brothers of Charity East Limerick Services, The Forts, Doon, Co. Limerick</v>
      </c>
      <c r="AB21" s="147" t="str">
        <f t="shared" si="3"/>
        <v>CHO 3</v>
      </c>
      <c r="AC21" s="147" t="s">
        <v>78</v>
      </c>
      <c r="AD21" s="147" t="s">
        <v>78</v>
      </c>
      <c r="AE21" s="147" t="s">
        <v>78</v>
      </c>
      <c r="AF21" s="64">
        <f t="shared" si="4"/>
        <v>100</v>
      </c>
      <c r="AG21" s="172" t="s">
        <v>78</v>
      </c>
      <c r="AH21" s="147" t="s">
        <v>78</v>
      </c>
      <c r="AI21" s="147" t="s">
        <v>78</v>
      </c>
      <c r="AJ21" s="147" t="s">
        <v>78</v>
      </c>
      <c r="AK21" s="64" t="s">
        <v>78</v>
      </c>
      <c r="AL21" s="172" t="s">
        <v>78</v>
      </c>
    </row>
    <row r="22" spans="1:38" x14ac:dyDescent="0.2">
      <c r="A22" s="68" t="s">
        <v>405</v>
      </c>
      <c r="B22" s="85" t="s">
        <v>1524</v>
      </c>
      <c r="C22" s="85" t="s">
        <v>1525</v>
      </c>
      <c r="D22" s="86" t="s">
        <v>127</v>
      </c>
      <c r="E22" s="86" t="s">
        <v>408</v>
      </c>
      <c r="F22" s="68" t="s">
        <v>375</v>
      </c>
      <c r="G22" s="68" t="s">
        <v>376</v>
      </c>
      <c r="H22" s="68" t="s">
        <v>376</v>
      </c>
      <c r="I22" s="68" t="s">
        <v>377</v>
      </c>
      <c r="J22" s="68" t="s">
        <v>378</v>
      </c>
      <c r="K22" s="21" t="str">
        <f>VLOOKUP(F22, 'RHA A to F by CCA'!A:B, 2,0)</f>
        <v>Area E</v>
      </c>
      <c r="L22" s="86" t="s">
        <v>742</v>
      </c>
      <c r="M22" s="68" t="s">
        <v>379</v>
      </c>
      <c r="N22" s="87">
        <v>20</v>
      </c>
      <c r="O22" s="87">
        <v>20</v>
      </c>
      <c r="P22" s="64">
        <f t="shared" si="0"/>
        <v>100</v>
      </c>
      <c r="Q22" s="87">
        <v>0</v>
      </c>
      <c r="R22" s="87">
        <v>0</v>
      </c>
      <c r="S22" s="64" t="e">
        <f t="shared" si="1"/>
        <v>#DIV/0!</v>
      </c>
      <c r="T22" s="88" t="s">
        <v>1400</v>
      </c>
      <c r="U22" s="87" t="s">
        <v>435</v>
      </c>
      <c r="V22" s="89">
        <v>44550.109649791666</v>
      </c>
      <c r="W22" s="89" t="s">
        <v>1006</v>
      </c>
      <c r="X22" s="68">
        <v>158</v>
      </c>
      <c r="Y22" s="86" t="s">
        <v>1478</v>
      </c>
      <c r="Z22" s="86" t="s">
        <v>126</v>
      </c>
      <c r="AA22" s="92" t="str">
        <f t="shared" si="2"/>
        <v>Raheen CNU, Tuamgraney Co Clare</v>
      </c>
      <c r="AB22" s="147" t="str">
        <f t="shared" si="3"/>
        <v>CHO 3</v>
      </c>
      <c r="AC22" s="147" t="s">
        <v>78</v>
      </c>
      <c r="AD22" s="147" t="s">
        <v>78</v>
      </c>
      <c r="AE22" s="147" t="s">
        <v>78</v>
      </c>
      <c r="AF22" s="64">
        <f t="shared" si="4"/>
        <v>100</v>
      </c>
      <c r="AG22" s="172" t="s">
        <v>78</v>
      </c>
      <c r="AH22" s="147" t="s">
        <v>78</v>
      </c>
      <c r="AI22" s="147" t="s">
        <v>78</v>
      </c>
      <c r="AJ22" s="147" t="s">
        <v>78</v>
      </c>
      <c r="AK22" s="64" t="s">
        <v>78</v>
      </c>
      <c r="AL22" s="172" t="s">
        <v>78</v>
      </c>
    </row>
    <row r="23" spans="1:38" x14ac:dyDescent="0.2">
      <c r="A23" s="68" t="s">
        <v>390</v>
      </c>
      <c r="B23" s="85" t="s">
        <v>1526</v>
      </c>
      <c r="C23" s="85" t="s">
        <v>1527</v>
      </c>
      <c r="D23" s="86" t="s">
        <v>127</v>
      </c>
      <c r="E23" s="86" t="s">
        <v>393</v>
      </c>
      <c r="F23" s="68" t="s">
        <v>1971</v>
      </c>
      <c r="G23" s="68" t="s">
        <v>395</v>
      </c>
      <c r="H23" s="68" t="s">
        <v>395</v>
      </c>
      <c r="I23" s="68" t="s">
        <v>377</v>
      </c>
      <c r="J23" s="68" t="s">
        <v>378</v>
      </c>
      <c r="K23" s="21" t="str">
        <f>VLOOKUP(F23, 'RHA A to F by CCA'!A:B, 2,0)</f>
        <v>Area E</v>
      </c>
      <c r="L23" s="86" t="s">
        <v>742</v>
      </c>
      <c r="M23" s="68" t="s">
        <v>379</v>
      </c>
      <c r="N23" s="87">
        <v>62</v>
      </c>
      <c r="O23" s="87">
        <v>62</v>
      </c>
      <c r="P23" s="64">
        <f t="shared" si="0"/>
        <v>100</v>
      </c>
      <c r="Q23" s="87">
        <v>1</v>
      </c>
      <c r="R23" s="87">
        <v>1</v>
      </c>
      <c r="S23" s="64">
        <f t="shared" si="1"/>
        <v>100</v>
      </c>
      <c r="T23" s="88" t="s">
        <v>135</v>
      </c>
      <c r="U23" s="87">
        <v>7</v>
      </c>
      <c r="V23" s="89">
        <v>44565.231522662034</v>
      </c>
      <c r="W23" s="89" t="s">
        <v>273</v>
      </c>
      <c r="X23" s="68">
        <v>201</v>
      </c>
      <c r="Y23" s="86" t="s">
        <v>1478</v>
      </c>
      <c r="Z23" s="86" t="s">
        <v>126</v>
      </c>
      <c r="AA23" s="92" t="str">
        <f t="shared" si="2"/>
        <v>St. Camillus Hospital, Shelbourne Road, Limerick</v>
      </c>
      <c r="AB23" s="147" t="str">
        <f t="shared" si="3"/>
        <v>CHO 3</v>
      </c>
      <c r="AC23" s="147" t="s">
        <v>78</v>
      </c>
      <c r="AD23" s="147" t="s">
        <v>78</v>
      </c>
      <c r="AE23" s="147" t="s">
        <v>78</v>
      </c>
      <c r="AF23" s="64">
        <f t="shared" si="4"/>
        <v>100</v>
      </c>
      <c r="AG23" s="172" t="s">
        <v>78</v>
      </c>
      <c r="AH23" s="147" t="s">
        <v>78</v>
      </c>
      <c r="AI23" s="147" t="s">
        <v>78</v>
      </c>
      <c r="AJ23" s="147" t="s">
        <v>78</v>
      </c>
      <c r="AK23" s="64">
        <f t="shared" si="5"/>
        <v>100</v>
      </c>
      <c r="AL23" s="172" t="s">
        <v>78</v>
      </c>
    </row>
    <row r="24" spans="1:38" x14ac:dyDescent="0.2">
      <c r="A24" s="68" t="s">
        <v>397</v>
      </c>
      <c r="B24" s="85" t="s">
        <v>1528</v>
      </c>
      <c r="C24" s="85" t="s">
        <v>1529</v>
      </c>
      <c r="D24" s="86" t="s">
        <v>127</v>
      </c>
      <c r="E24" s="86" t="s">
        <v>400</v>
      </c>
      <c r="F24" s="68" t="s">
        <v>1971</v>
      </c>
      <c r="G24" s="68" t="s">
        <v>395</v>
      </c>
      <c r="H24" s="68" t="s">
        <v>395</v>
      </c>
      <c r="I24" s="68" t="s">
        <v>377</v>
      </c>
      <c r="J24" s="68" t="s">
        <v>378</v>
      </c>
      <c r="K24" s="21" t="str">
        <f>VLOOKUP(F24, 'RHA A to F by CCA'!A:B, 2,0)</f>
        <v>Area E</v>
      </c>
      <c r="L24" s="86" t="s">
        <v>742</v>
      </c>
      <c r="M24" s="68" t="s">
        <v>379</v>
      </c>
      <c r="N24" s="87">
        <v>65</v>
      </c>
      <c r="O24" s="87">
        <v>64</v>
      </c>
      <c r="P24" s="64">
        <f t="shared" si="0"/>
        <v>98.461538461538467</v>
      </c>
      <c r="Q24" s="87">
        <v>0</v>
      </c>
      <c r="R24" s="87">
        <v>0</v>
      </c>
      <c r="S24" s="64" t="e">
        <f t="shared" si="1"/>
        <v>#DIV/0!</v>
      </c>
      <c r="T24" s="88" t="s">
        <v>125</v>
      </c>
      <c r="U24" s="87">
        <v>66</v>
      </c>
      <c r="V24" s="89">
        <v>44547.288766608799</v>
      </c>
      <c r="W24" s="89" t="s">
        <v>273</v>
      </c>
      <c r="X24" s="68">
        <v>144</v>
      </c>
      <c r="Y24" s="86" t="s">
        <v>1478</v>
      </c>
      <c r="Z24" s="86" t="s">
        <v>126</v>
      </c>
      <c r="AA24" s="92" t="str">
        <f t="shared" si="2"/>
        <v>St Ita's Community Hospital, Newcastle West, Co. Limerick</v>
      </c>
      <c r="AB24" s="147" t="str">
        <f t="shared" si="3"/>
        <v>CHO 3</v>
      </c>
      <c r="AC24" s="147">
        <v>58</v>
      </c>
      <c r="AD24" s="147">
        <v>56</v>
      </c>
      <c r="AE24" s="148">
        <v>96.551724137931032</v>
      </c>
      <c r="AF24" s="64">
        <f t="shared" si="4"/>
        <v>98.461538461538467</v>
      </c>
      <c r="AG24" s="172">
        <f t="shared" si="6"/>
        <v>1.909814323607435</v>
      </c>
      <c r="AH24" s="147">
        <v>0</v>
      </c>
      <c r="AI24" s="147">
        <v>0</v>
      </c>
      <c r="AJ24" s="147" t="s">
        <v>78</v>
      </c>
      <c r="AK24" s="64" t="s">
        <v>78</v>
      </c>
      <c r="AL24" s="172" t="s">
        <v>78</v>
      </c>
    </row>
    <row r="25" spans="1:38" x14ac:dyDescent="0.2">
      <c r="A25" s="68" t="s">
        <v>1530</v>
      </c>
      <c r="B25" s="85" t="s">
        <v>1531</v>
      </c>
      <c r="C25" s="85" t="s">
        <v>1532</v>
      </c>
      <c r="D25" s="86" t="s">
        <v>127</v>
      </c>
      <c r="E25" s="86" t="s">
        <v>1533</v>
      </c>
      <c r="F25" s="68" t="s">
        <v>375</v>
      </c>
      <c r="G25" s="68" t="s">
        <v>376</v>
      </c>
      <c r="H25" s="68" t="s">
        <v>376</v>
      </c>
      <c r="I25" s="68" t="s">
        <v>377</v>
      </c>
      <c r="J25" s="68" t="s">
        <v>378</v>
      </c>
      <c r="K25" s="21" t="str">
        <f>VLOOKUP(F25, 'RHA A to F by CCA'!A:B, 2,0)</f>
        <v>Area E</v>
      </c>
      <c r="L25" s="86" t="s">
        <v>742</v>
      </c>
      <c r="M25" s="68" t="s">
        <v>379</v>
      </c>
      <c r="N25" s="87">
        <v>16</v>
      </c>
      <c r="O25" s="87">
        <v>15</v>
      </c>
      <c r="P25" s="64">
        <f t="shared" si="0"/>
        <v>93.75</v>
      </c>
      <c r="Q25" s="87">
        <v>0</v>
      </c>
      <c r="R25" s="87">
        <v>0</v>
      </c>
      <c r="S25" s="64" t="e">
        <f t="shared" si="1"/>
        <v>#DIV/0!</v>
      </c>
      <c r="T25" s="88" t="s">
        <v>125</v>
      </c>
      <c r="U25" s="87">
        <v>27</v>
      </c>
      <c r="V25" s="89">
        <v>44545.129508900463</v>
      </c>
      <c r="W25" s="89" t="s">
        <v>565</v>
      </c>
      <c r="X25" s="68">
        <v>97</v>
      </c>
      <c r="Y25" s="86" t="s">
        <v>1478</v>
      </c>
      <c r="Z25" s="86" t="s">
        <v>126</v>
      </c>
      <c r="AA25" s="92" t="str">
        <f t="shared" si="2"/>
        <v xml:space="preserve">Ennistymon Community Hospital, Ennistymon, Co. Clare </v>
      </c>
      <c r="AB25" s="147" t="str">
        <f t="shared" si="3"/>
        <v>CHO 3</v>
      </c>
      <c r="AC25" s="147">
        <v>17</v>
      </c>
      <c r="AD25" s="147">
        <v>16</v>
      </c>
      <c r="AE25" s="148">
        <v>94.117647058823522</v>
      </c>
      <c r="AF25" s="64">
        <f t="shared" si="4"/>
        <v>93.75</v>
      </c>
      <c r="AG25" s="172">
        <f t="shared" si="6"/>
        <v>-0.36764705882352189</v>
      </c>
      <c r="AH25" s="147">
        <v>0</v>
      </c>
      <c r="AI25" s="147">
        <v>0</v>
      </c>
      <c r="AJ25" s="147" t="s">
        <v>78</v>
      </c>
      <c r="AK25" s="64" t="s">
        <v>78</v>
      </c>
      <c r="AL25" s="172" t="s">
        <v>78</v>
      </c>
    </row>
    <row r="26" spans="1:38" x14ac:dyDescent="0.2">
      <c r="A26" s="68" t="s">
        <v>386</v>
      </c>
      <c r="B26" s="85" t="s">
        <v>1534</v>
      </c>
      <c r="C26" s="85" t="s">
        <v>1535</v>
      </c>
      <c r="D26" s="86" t="s">
        <v>127</v>
      </c>
      <c r="E26" s="86" t="s">
        <v>389</v>
      </c>
      <c r="F26" s="68" t="s">
        <v>375</v>
      </c>
      <c r="G26" s="68" t="s">
        <v>376</v>
      </c>
      <c r="H26" s="68" t="s">
        <v>376</v>
      </c>
      <c r="I26" s="68" t="s">
        <v>377</v>
      </c>
      <c r="J26" s="68" t="s">
        <v>378</v>
      </c>
      <c r="K26" s="21" t="str">
        <f>VLOOKUP(F26, 'RHA A to F by CCA'!A:B, 2,0)</f>
        <v>Area E</v>
      </c>
      <c r="L26" s="86" t="s">
        <v>742</v>
      </c>
      <c r="M26" s="68" t="s">
        <v>379</v>
      </c>
      <c r="N26" s="87">
        <v>22</v>
      </c>
      <c r="O26" s="87">
        <v>20</v>
      </c>
      <c r="P26" s="64">
        <f t="shared" si="0"/>
        <v>90.909090909090907</v>
      </c>
      <c r="Q26" s="87">
        <v>2</v>
      </c>
      <c r="R26" s="87">
        <v>2</v>
      </c>
      <c r="S26" s="64">
        <f t="shared" si="1"/>
        <v>100</v>
      </c>
      <c r="T26" s="88" t="s">
        <v>125</v>
      </c>
      <c r="U26" s="87">
        <v>30</v>
      </c>
      <c r="V26" s="89">
        <v>44544.27985337963</v>
      </c>
      <c r="W26" s="89" t="s">
        <v>1923</v>
      </c>
      <c r="X26" s="68">
        <v>87</v>
      </c>
      <c r="Y26" s="86" t="s">
        <v>1478</v>
      </c>
      <c r="Z26" s="86" t="s">
        <v>126</v>
      </c>
      <c r="AA26" s="92" t="str">
        <f t="shared" si="2"/>
        <v>Regina House CNU, Cooraclare Road, Kilrush, Co. Clare</v>
      </c>
      <c r="AB26" s="147" t="str">
        <f t="shared" si="3"/>
        <v>CHO 3</v>
      </c>
      <c r="AC26" s="147">
        <v>21</v>
      </c>
      <c r="AD26" s="147">
        <v>21</v>
      </c>
      <c r="AE26" s="148">
        <v>100</v>
      </c>
      <c r="AF26" s="64">
        <f t="shared" si="4"/>
        <v>90.909090909090907</v>
      </c>
      <c r="AG26" s="172">
        <f t="shared" si="6"/>
        <v>-9.0909090909090935</v>
      </c>
      <c r="AH26" s="147">
        <v>0</v>
      </c>
      <c r="AI26" s="147">
        <v>0</v>
      </c>
      <c r="AJ26" s="147" t="s">
        <v>78</v>
      </c>
      <c r="AK26" s="64">
        <f t="shared" si="5"/>
        <v>100</v>
      </c>
      <c r="AL26" s="172" t="s">
        <v>78</v>
      </c>
    </row>
    <row r="27" spans="1:38" x14ac:dyDescent="0.2">
      <c r="A27" s="68" t="s">
        <v>483</v>
      </c>
      <c r="B27" s="85" t="s">
        <v>1536</v>
      </c>
      <c r="C27" s="85" t="s">
        <v>1537</v>
      </c>
      <c r="D27" s="86" t="s">
        <v>162</v>
      </c>
      <c r="E27" s="86" t="s">
        <v>486</v>
      </c>
      <c r="F27" s="68" t="s">
        <v>430</v>
      </c>
      <c r="G27" s="68" t="s">
        <v>1464</v>
      </c>
      <c r="H27" s="68" t="s">
        <v>431</v>
      </c>
      <c r="I27" s="68" t="s">
        <v>432</v>
      </c>
      <c r="J27" s="68" t="s">
        <v>433</v>
      </c>
      <c r="K27" s="21" t="str">
        <f>VLOOKUP(F27, 'RHA A to F by CCA'!A:B, 2,0)</f>
        <v>Area D</v>
      </c>
      <c r="L27" s="86" t="s">
        <v>742</v>
      </c>
      <c r="M27" s="68" t="s">
        <v>434</v>
      </c>
      <c r="N27" s="87">
        <v>13</v>
      </c>
      <c r="O27" s="87">
        <v>13</v>
      </c>
      <c r="P27" s="64">
        <f t="shared" si="0"/>
        <v>100</v>
      </c>
      <c r="Q27" s="87">
        <v>0</v>
      </c>
      <c r="R27" s="87">
        <v>0</v>
      </c>
      <c r="S27" s="64" t="e">
        <f t="shared" si="1"/>
        <v>#DIV/0!</v>
      </c>
      <c r="T27" s="88" t="s">
        <v>135</v>
      </c>
      <c r="U27" s="87">
        <v>13</v>
      </c>
      <c r="V27" s="89">
        <v>44540.100450520833</v>
      </c>
      <c r="W27" s="89" t="s">
        <v>251</v>
      </c>
      <c r="X27" s="68">
        <v>1</v>
      </c>
      <c r="Y27" s="86" t="s">
        <v>1478</v>
      </c>
      <c r="Z27" s="86" t="s">
        <v>126</v>
      </c>
      <c r="AA27" s="92" t="str">
        <f t="shared" si="2"/>
        <v>Cope-Foundation, Teach Cairde, Clonakilty, Teach Cairde, Scartagh, Clonakilty, Co. Cork</v>
      </c>
      <c r="AB27" s="147" t="str">
        <f t="shared" si="3"/>
        <v>CHO 4</v>
      </c>
      <c r="AC27" s="147" t="s">
        <v>78</v>
      </c>
      <c r="AD27" s="147" t="s">
        <v>78</v>
      </c>
      <c r="AE27" s="147" t="s">
        <v>78</v>
      </c>
      <c r="AF27" s="64">
        <f t="shared" si="4"/>
        <v>100</v>
      </c>
      <c r="AG27" s="172" t="s">
        <v>78</v>
      </c>
      <c r="AH27" s="147" t="s">
        <v>78</v>
      </c>
      <c r="AI27" s="147" t="s">
        <v>78</v>
      </c>
      <c r="AJ27" s="147" t="s">
        <v>78</v>
      </c>
      <c r="AK27" s="64" t="s">
        <v>78</v>
      </c>
      <c r="AL27" s="172" t="s">
        <v>78</v>
      </c>
    </row>
    <row r="28" spans="1:38" x14ac:dyDescent="0.2">
      <c r="A28" s="68" t="s">
        <v>520</v>
      </c>
      <c r="B28" s="85" t="s">
        <v>1538</v>
      </c>
      <c r="C28" s="85" t="s">
        <v>1539</v>
      </c>
      <c r="D28" s="86" t="s">
        <v>127</v>
      </c>
      <c r="E28" s="86" t="s">
        <v>523</v>
      </c>
      <c r="F28" s="68" t="s">
        <v>430</v>
      </c>
      <c r="G28" s="68" t="s">
        <v>1464</v>
      </c>
      <c r="H28" s="68" t="s">
        <v>431</v>
      </c>
      <c r="I28" s="68" t="s">
        <v>432</v>
      </c>
      <c r="J28" s="68" t="s">
        <v>433</v>
      </c>
      <c r="K28" s="21" t="str">
        <f>VLOOKUP(F28, 'RHA A to F by CCA'!A:B, 2,0)</f>
        <v>Area D</v>
      </c>
      <c r="L28" s="86" t="s">
        <v>742</v>
      </c>
      <c r="M28" s="68" t="s">
        <v>434</v>
      </c>
      <c r="N28" s="87">
        <v>16</v>
      </c>
      <c r="O28" s="87">
        <v>16</v>
      </c>
      <c r="P28" s="64">
        <f t="shared" si="0"/>
        <v>100</v>
      </c>
      <c r="Q28" s="87">
        <v>0</v>
      </c>
      <c r="R28" s="87">
        <v>0</v>
      </c>
      <c r="S28" s="64" t="e">
        <f t="shared" si="1"/>
        <v>#DIV/0!</v>
      </c>
      <c r="T28" s="88" t="s">
        <v>125</v>
      </c>
      <c r="U28" s="87">
        <v>20</v>
      </c>
      <c r="V28" s="89">
        <v>44540.121086990737</v>
      </c>
      <c r="W28" s="89" t="s">
        <v>251</v>
      </c>
      <c r="X28" s="68">
        <v>4</v>
      </c>
      <c r="Y28" s="86" t="s">
        <v>1478</v>
      </c>
      <c r="Z28" s="86" t="s">
        <v>126</v>
      </c>
      <c r="AA28" s="92" t="str">
        <f t="shared" si="2"/>
        <v xml:space="preserve">Castletownbere Community Hospital , Castletownbere, Bera, Cork </v>
      </c>
      <c r="AB28" s="147" t="str">
        <f t="shared" si="3"/>
        <v>CHO 4</v>
      </c>
      <c r="AC28" s="147">
        <v>19</v>
      </c>
      <c r="AD28" s="147">
        <v>18</v>
      </c>
      <c r="AE28" s="148">
        <v>94.73684210526315</v>
      </c>
      <c r="AF28" s="64">
        <f t="shared" si="4"/>
        <v>100</v>
      </c>
      <c r="AG28" s="172">
        <f t="shared" si="6"/>
        <v>5.2631578947368496</v>
      </c>
      <c r="AH28" s="147">
        <v>0</v>
      </c>
      <c r="AI28" s="147">
        <v>0</v>
      </c>
      <c r="AJ28" s="147" t="s">
        <v>78</v>
      </c>
      <c r="AK28" s="64" t="s">
        <v>78</v>
      </c>
      <c r="AL28" s="172" t="s">
        <v>78</v>
      </c>
    </row>
    <row r="29" spans="1:38" x14ac:dyDescent="0.2">
      <c r="A29" s="68" t="s">
        <v>532</v>
      </c>
      <c r="B29" s="85" t="s">
        <v>533</v>
      </c>
      <c r="C29" s="85" t="s">
        <v>1540</v>
      </c>
      <c r="D29" s="86" t="s">
        <v>127</v>
      </c>
      <c r="E29" s="86" t="s">
        <v>535</v>
      </c>
      <c r="F29" s="68" t="s">
        <v>430</v>
      </c>
      <c r="G29" s="68" t="s">
        <v>1464</v>
      </c>
      <c r="H29" s="68" t="s">
        <v>431</v>
      </c>
      <c r="I29" s="68" t="s">
        <v>432</v>
      </c>
      <c r="J29" s="68" t="s">
        <v>433</v>
      </c>
      <c r="K29" s="21" t="str">
        <f>VLOOKUP(F29, 'RHA A to F by CCA'!A:B, 2,0)</f>
        <v>Area D</v>
      </c>
      <c r="L29" s="86" t="s">
        <v>742</v>
      </c>
      <c r="M29" s="68" t="s">
        <v>434</v>
      </c>
      <c r="N29" s="87">
        <v>17</v>
      </c>
      <c r="O29" s="87">
        <v>17</v>
      </c>
      <c r="P29" s="64">
        <f t="shared" si="0"/>
        <v>100</v>
      </c>
      <c r="Q29" s="87">
        <v>0</v>
      </c>
      <c r="R29" s="87">
        <v>0</v>
      </c>
      <c r="S29" s="64" t="e">
        <f t="shared" si="1"/>
        <v>#DIV/0!</v>
      </c>
      <c r="T29" s="88" t="s">
        <v>125</v>
      </c>
      <c r="U29" s="87">
        <v>21</v>
      </c>
      <c r="V29" s="89">
        <v>44540.176637511577</v>
      </c>
      <c r="W29" s="89" t="s">
        <v>251</v>
      </c>
      <c r="X29" s="68">
        <v>8</v>
      </c>
      <c r="Y29" s="86" t="s">
        <v>1478</v>
      </c>
      <c r="Z29" s="86" t="s">
        <v>126</v>
      </c>
      <c r="AA29" s="92" t="str">
        <f t="shared" si="2"/>
        <v>Kanturk Community Hospital, Kanturk, Co. Cork</v>
      </c>
      <c r="AB29" s="147" t="str">
        <f t="shared" si="3"/>
        <v>CHO 4</v>
      </c>
      <c r="AC29" s="147">
        <v>20</v>
      </c>
      <c r="AD29" s="147">
        <v>19</v>
      </c>
      <c r="AE29" s="148">
        <v>95</v>
      </c>
      <c r="AF29" s="64">
        <f t="shared" si="4"/>
        <v>100</v>
      </c>
      <c r="AG29" s="172">
        <f t="shared" si="6"/>
        <v>5</v>
      </c>
      <c r="AH29" s="147">
        <v>0</v>
      </c>
      <c r="AI29" s="147">
        <v>0</v>
      </c>
      <c r="AJ29" s="147" t="s">
        <v>78</v>
      </c>
      <c r="AK29" s="64" t="s">
        <v>78</v>
      </c>
      <c r="AL29" s="172" t="s">
        <v>78</v>
      </c>
    </row>
    <row r="30" spans="1:38" x14ac:dyDescent="0.2">
      <c r="A30" s="68" t="s">
        <v>568</v>
      </c>
      <c r="B30" s="85" t="s">
        <v>1541</v>
      </c>
      <c r="C30" s="85" t="s">
        <v>1542</v>
      </c>
      <c r="D30" s="86" t="s">
        <v>127</v>
      </c>
      <c r="E30" s="86" t="s">
        <v>570</v>
      </c>
      <c r="F30" s="68" t="s">
        <v>430</v>
      </c>
      <c r="G30" s="68" t="s">
        <v>1464</v>
      </c>
      <c r="H30" s="68" t="s">
        <v>431</v>
      </c>
      <c r="I30" s="68" t="s">
        <v>432</v>
      </c>
      <c r="J30" s="68" t="s">
        <v>433</v>
      </c>
      <c r="K30" s="21" t="str">
        <f>VLOOKUP(F30, 'RHA A to F by CCA'!A:B, 2,0)</f>
        <v>Area D</v>
      </c>
      <c r="L30" s="86" t="s">
        <v>742</v>
      </c>
      <c r="M30" s="68" t="s">
        <v>434</v>
      </c>
      <c r="N30" s="87">
        <v>17</v>
      </c>
      <c r="O30" s="87">
        <v>17</v>
      </c>
      <c r="P30" s="64">
        <f t="shared" si="0"/>
        <v>100</v>
      </c>
      <c r="Q30" s="87">
        <v>2</v>
      </c>
      <c r="R30" s="87">
        <v>2</v>
      </c>
      <c r="S30" s="64">
        <f t="shared" si="1"/>
        <v>100</v>
      </c>
      <c r="T30" s="88" t="s">
        <v>135</v>
      </c>
      <c r="U30" s="87">
        <v>19</v>
      </c>
      <c r="V30" s="89">
        <v>44543.091439270836</v>
      </c>
      <c r="W30" s="89" t="s">
        <v>251</v>
      </c>
      <c r="X30" s="68">
        <v>29</v>
      </c>
      <c r="Y30" s="86" t="s">
        <v>1478</v>
      </c>
      <c r="Z30" s="86" t="s">
        <v>126</v>
      </c>
      <c r="AA30" s="92" t="str">
        <f t="shared" si="2"/>
        <v>St Josephs Community Hospital Millstreet Co. Cork , Millstreet , Co Cork</v>
      </c>
      <c r="AB30" s="147" t="str">
        <f t="shared" si="3"/>
        <v>CHO 4</v>
      </c>
      <c r="AC30" s="147">
        <v>17</v>
      </c>
      <c r="AD30" s="147">
        <v>17</v>
      </c>
      <c r="AE30" s="148">
        <v>100</v>
      </c>
      <c r="AF30" s="64">
        <f t="shared" si="4"/>
        <v>100</v>
      </c>
      <c r="AG30" s="172">
        <f t="shared" si="6"/>
        <v>0</v>
      </c>
      <c r="AH30" s="147">
        <v>0</v>
      </c>
      <c r="AI30" s="147">
        <v>0</v>
      </c>
      <c r="AJ30" s="147" t="s">
        <v>78</v>
      </c>
      <c r="AK30" s="64">
        <f t="shared" si="5"/>
        <v>100</v>
      </c>
      <c r="AL30" s="172" t="s">
        <v>78</v>
      </c>
    </row>
    <row r="31" spans="1:38" x14ac:dyDescent="0.2">
      <c r="A31" s="68" t="s">
        <v>556</v>
      </c>
      <c r="B31" s="85" t="s">
        <v>557</v>
      </c>
      <c r="C31" s="85" t="s">
        <v>1543</v>
      </c>
      <c r="D31" s="86" t="s">
        <v>127</v>
      </c>
      <c r="E31" s="86" t="s">
        <v>559</v>
      </c>
      <c r="F31" s="68" t="s">
        <v>430</v>
      </c>
      <c r="G31" s="68" t="s">
        <v>1464</v>
      </c>
      <c r="H31" s="68" t="s">
        <v>431</v>
      </c>
      <c r="I31" s="68" t="s">
        <v>432</v>
      </c>
      <c r="J31" s="68" t="s">
        <v>433</v>
      </c>
      <c r="K31" s="21" t="str">
        <f>VLOOKUP(F31, 'RHA A to F by CCA'!A:B, 2,0)</f>
        <v>Area D</v>
      </c>
      <c r="L31" s="86" t="s">
        <v>742</v>
      </c>
      <c r="M31" s="68" t="s">
        <v>434</v>
      </c>
      <c r="N31" s="87">
        <v>22</v>
      </c>
      <c r="O31" s="87">
        <v>22</v>
      </c>
      <c r="P31" s="64">
        <f t="shared" si="0"/>
        <v>100</v>
      </c>
      <c r="Q31" s="87">
        <v>2</v>
      </c>
      <c r="R31" s="87">
        <v>2</v>
      </c>
      <c r="S31" s="64">
        <f t="shared" si="1"/>
        <v>100</v>
      </c>
      <c r="T31" s="88" t="s">
        <v>1400</v>
      </c>
      <c r="U31" s="87">
        <v>25</v>
      </c>
      <c r="V31" s="89">
        <v>44543.181468680559</v>
      </c>
      <c r="W31" s="89" t="s">
        <v>251</v>
      </c>
      <c r="X31" s="68">
        <v>46</v>
      </c>
      <c r="Y31" s="86" t="s">
        <v>1478</v>
      </c>
      <c r="Z31" s="86" t="s">
        <v>126</v>
      </c>
      <c r="AA31" s="92" t="str">
        <f t="shared" si="2"/>
        <v>Bandon Community Hospital, Bandon, Co Cork</v>
      </c>
      <c r="AB31" s="147" t="str">
        <f t="shared" si="3"/>
        <v>CHO 4</v>
      </c>
      <c r="AC31" s="147" t="s">
        <v>78</v>
      </c>
      <c r="AD31" s="147" t="s">
        <v>78</v>
      </c>
      <c r="AE31" s="147" t="s">
        <v>78</v>
      </c>
      <c r="AF31" s="64">
        <f t="shared" si="4"/>
        <v>100</v>
      </c>
      <c r="AG31" s="172" t="s">
        <v>78</v>
      </c>
      <c r="AH31" s="147" t="s">
        <v>78</v>
      </c>
      <c r="AI31" s="147" t="s">
        <v>78</v>
      </c>
      <c r="AJ31" s="147" t="s">
        <v>78</v>
      </c>
      <c r="AK31" s="64">
        <f t="shared" si="5"/>
        <v>100</v>
      </c>
      <c r="AL31" s="172" t="s">
        <v>78</v>
      </c>
    </row>
    <row r="32" spans="1:38" x14ac:dyDescent="0.2">
      <c r="A32" s="68" t="s">
        <v>528</v>
      </c>
      <c r="B32" s="85" t="s">
        <v>529</v>
      </c>
      <c r="C32" s="85" t="s">
        <v>1544</v>
      </c>
      <c r="D32" s="86" t="s">
        <v>127</v>
      </c>
      <c r="E32" s="86" t="s">
        <v>531</v>
      </c>
      <c r="F32" s="68" t="s">
        <v>511</v>
      </c>
      <c r="G32" s="68" t="s">
        <v>1155</v>
      </c>
      <c r="H32" s="68" t="s">
        <v>431</v>
      </c>
      <c r="I32" s="68" t="s">
        <v>432</v>
      </c>
      <c r="J32" s="68" t="s">
        <v>433</v>
      </c>
      <c r="K32" s="21" t="str">
        <f>VLOOKUP(F32, 'RHA A to F by CCA'!A:B, 2,0)</f>
        <v>Area D</v>
      </c>
      <c r="L32" s="86" t="s">
        <v>742</v>
      </c>
      <c r="M32" s="68" t="s">
        <v>434</v>
      </c>
      <c r="N32" s="87">
        <v>14</v>
      </c>
      <c r="O32" s="87">
        <v>14</v>
      </c>
      <c r="P32" s="64">
        <f t="shared" si="0"/>
        <v>100</v>
      </c>
      <c r="Q32" s="87">
        <v>0</v>
      </c>
      <c r="R32" s="87">
        <v>0</v>
      </c>
      <c r="S32" s="64" t="e">
        <f t="shared" si="1"/>
        <v>#DIV/0!</v>
      </c>
      <c r="T32" s="88" t="s">
        <v>125</v>
      </c>
      <c r="U32" s="87">
        <v>26</v>
      </c>
      <c r="V32" s="89">
        <v>44544.183109166668</v>
      </c>
      <c r="W32" s="89" t="s">
        <v>1923</v>
      </c>
      <c r="X32" s="68">
        <v>80</v>
      </c>
      <c r="Y32" s="86" t="s">
        <v>1478</v>
      </c>
      <c r="Z32" s="86" t="s">
        <v>126</v>
      </c>
      <c r="AA32" s="92" t="str">
        <f t="shared" si="2"/>
        <v>Cois Abhainn Residential Centre, Greencloyne, Youghal, Co. Cork</v>
      </c>
      <c r="AB32" s="147" t="str">
        <f t="shared" si="3"/>
        <v>CHO 4</v>
      </c>
      <c r="AC32" s="147">
        <v>15</v>
      </c>
      <c r="AD32" s="147">
        <v>14</v>
      </c>
      <c r="AE32" s="148">
        <v>93.333333333333329</v>
      </c>
      <c r="AF32" s="64">
        <f t="shared" si="4"/>
        <v>100</v>
      </c>
      <c r="AG32" s="172">
        <f t="shared" si="6"/>
        <v>6.6666666666666714</v>
      </c>
      <c r="AH32" s="147">
        <v>0</v>
      </c>
      <c r="AI32" s="147">
        <v>0</v>
      </c>
      <c r="AJ32" s="147" t="s">
        <v>78</v>
      </c>
      <c r="AK32" s="64" t="s">
        <v>78</v>
      </c>
      <c r="AL32" s="172" t="s">
        <v>78</v>
      </c>
    </row>
    <row r="33" spans="1:38" x14ac:dyDescent="0.2">
      <c r="A33" s="68" t="s">
        <v>561</v>
      </c>
      <c r="B33" s="85" t="s">
        <v>562</v>
      </c>
      <c r="C33" s="85" t="s">
        <v>1545</v>
      </c>
      <c r="D33" s="86" t="s">
        <v>127</v>
      </c>
      <c r="E33" s="86" t="s">
        <v>564</v>
      </c>
      <c r="F33" s="68" t="s">
        <v>511</v>
      </c>
      <c r="G33" s="68" t="s">
        <v>1155</v>
      </c>
      <c r="H33" s="68" t="s">
        <v>431</v>
      </c>
      <c r="I33" s="68" t="s">
        <v>432</v>
      </c>
      <c r="J33" s="68" t="s">
        <v>433</v>
      </c>
      <c r="K33" s="21" t="str">
        <f>VLOOKUP(F33, 'RHA A to F by CCA'!A:B, 2,0)</f>
        <v>Area D</v>
      </c>
      <c r="L33" s="86" t="s">
        <v>742</v>
      </c>
      <c r="M33" s="68" t="s">
        <v>434</v>
      </c>
      <c r="N33" s="87">
        <v>28</v>
      </c>
      <c r="O33" s="87">
        <v>28</v>
      </c>
      <c r="P33" s="64">
        <f t="shared" si="0"/>
        <v>100</v>
      </c>
      <c r="Q33" s="87">
        <v>0</v>
      </c>
      <c r="R33" s="87">
        <v>0</v>
      </c>
      <c r="S33" s="64" t="e">
        <f t="shared" si="1"/>
        <v>#DIV/0!</v>
      </c>
      <c r="T33" s="88" t="s">
        <v>125</v>
      </c>
      <c r="U33" s="87">
        <v>31</v>
      </c>
      <c r="V33" s="89">
        <v>44545.377274722225</v>
      </c>
      <c r="W33" s="89" t="s">
        <v>565</v>
      </c>
      <c r="X33" s="68">
        <v>104</v>
      </c>
      <c r="Y33" s="86" t="s">
        <v>1478</v>
      </c>
      <c r="Z33" s="86" t="s">
        <v>126</v>
      </c>
      <c r="AA33" s="92" t="str">
        <f t="shared" si="2"/>
        <v>Youghal Community Hospital, Youghal, Co. Cork</v>
      </c>
      <c r="AB33" s="147" t="str">
        <f t="shared" si="3"/>
        <v>CHO 4</v>
      </c>
      <c r="AC33" s="147">
        <v>29</v>
      </c>
      <c r="AD33" s="147">
        <v>29</v>
      </c>
      <c r="AE33" s="148">
        <v>100</v>
      </c>
      <c r="AF33" s="64">
        <f t="shared" si="4"/>
        <v>100</v>
      </c>
      <c r="AG33" s="172">
        <f t="shared" si="6"/>
        <v>0</v>
      </c>
      <c r="AH33" s="147">
        <v>0</v>
      </c>
      <c r="AI33" s="147">
        <v>0</v>
      </c>
      <c r="AJ33" s="147" t="s">
        <v>78</v>
      </c>
      <c r="AK33" s="64" t="s">
        <v>78</v>
      </c>
      <c r="AL33" s="172" t="s">
        <v>78</v>
      </c>
    </row>
    <row r="34" spans="1:38" x14ac:dyDescent="0.2">
      <c r="A34" s="68" t="s">
        <v>1546</v>
      </c>
      <c r="B34" s="85" t="s">
        <v>1547</v>
      </c>
      <c r="C34" s="85" t="s">
        <v>1548</v>
      </c>
      <c r="D34" s="86" t="s">
        <v>127</v>
      </c>
      <c r="E34" s="86" t="s">
        <v>1549</v>
      </c>
      <c r="F34" s="68" t="s">
        <v>441</v>
      </c>
      <c r="G34" s="68" t="s">
        <v>442</v>
      </c>
      <c r="H34" s="68" t="s">
        <v>442</v>
      </c>
      <c r="I34" s="68" t="s">
        <v>432</v>
      </c>
      <c r="J34" s="68" t="s">
        <v>433</v>
      </c>
      <c r="K34" s="21" t="str">
        <f>VLOOKUP(F34, 'RHA A to F by CCA'!A:B, 2,0)</f>
        <v>Area D</v>
      </c>
      <c r="L34" s="86" t="s">
        <v>742</v>
      </c>
      <c r="M34" s="68" t="s">
        <v>434</v>
      </c>
      <c r="N34" s="87">
        <v>61</v>
      </c>
      <c r="O34" s="87">
        <v>61</v>
      </c>
      <c r="P34" s="64">
        <f t="shared" si="0"/>
        <v>100</v>
      </c>
      <c r="Q34" s="87">
        <v>0</v>
      </c>
      <c r="R34" s="87">
        <v>0</v>
      </c>
      <c r="S34" s="64" t="e">
        <f t="shared" si="1"/>
        <v>#DIV/0!</v>
      </c>
      <c r="T34" s="88" t="s">
        <v>125</v>
      </c>
      <c r="U34" s="87">
        <v>65</v>
      </c>
      <c r="V34" s="89">
        <v>44546.309811226849</v>
      </c>
      <c r="W34" s="89" t="s">
        <v>1924</v>
      </c>
      <c r="X34" s="68">
        <v>116</v>
      </c>
      <c r="Y34" s="86" t="s">
        <v>1478</v>
      </c>
      <c r="Z34" s="86" t="s">
        <v>126</v>
      </c>
      <c r="AA34" s="92" t="str">
        <f t="shared" si="2"/>
        <v>Killarney Community Hospitals, Saint Margaret's Road, Killarney, Co. Kerry</v>
      </c>
      <c r="AB34" s="147" t="str">
        <f t="shared" si="3"/>
        <v>CHO 4</v>
      </c>
      <c r="AC34" s="147" t="s">
        <v>78</v>
      </c>
      <c r="AD34" s="147" t="s">
        <v>78</v>
      </c>
      <c r="AE34" s="147" t="s">
        <v>78</v>
      </c>
      <c r="AF34" s="64">
        <f t="shared" si="4"/>
        <v>100</v>
      </c>
      <c r="AG34" s="172" t="s">
        <v>78</v>
      </c>
      <c r="AH34" s="147" t="s">
        <v>78</v>
      </c>
      <c r="AI34" s="147" t="s">
        <v>78</v>
      </c>
      <c r="AJ34" s="147" t="s">
        <v>78</v>
      </c>
      <c r="AK34" s="64" t="s">
        <v>78</v>
      </c>
      <c r="AL34" s="172" t="s">
        <v>78</v>
      </c>
    </row>
    <row r="35" spans="1:38" x14ac:dyDescent="0.2">
      <c r="A35" s="68" t="s">
        <v>572</v>
      </c>
      <c r="B35" s="85" t="s">
        <v>573</v>
      </c>
      <c r="C35" s="85" t="s">
        <v>1550</v>
      </c>
      <c r="D35" s="86" t="s">
        <v>127</v>
      </c>
      <c r="E35" s="86" t="s">
        <v>575</v>
      </c>
      <c r="F35" s="68" t="s">
        <v>511</v>
      </c>
      <c r="G35" s="68" t="s">
        <v>1155</v>
      </c>
      <c r="H35" s="68" t="s">
        <v>431</v>
      </c>
      <c r="I35" s="68" t="s">
        <v>432</v>
      </c>
      <c r="J35" s="68" t="s">
        <v>433</v>
      </c>
      <c r="K35" s="21" t="str">
        <f>VLOOKUP(F35, 'RHA A to F by CCA'!A:B, 2,0)</f>
        <v>Area D</v>
      </c>
      <c r="L35" s="86" t="s">
        <v>742</v>
      </c>
      <c r="M35" s="68" t="s">
        <v>434</v>
      </c>
      <c r="N35" s="87">
        <v>42</v>
      </c>
      <c r="O35" s="87">
        <v>42</v>
      </c>
      <c r="P35" s="64">
        <f t="shared" si="0"/>
        <v>100</v>
      </c>
      <c r="Q35" s="87">
        <v>0</v>
      </c>
      <c r="R35" s="87">
        <v>0</v>
      </c>
      <c r="S35" s="64" t="e">
        <f t="shared" si="1"/>
        <v>#DIV/0!</v>
      </c>
      <c r="T35" s="88" t="s">
        <v>125</v>
      </c>
      <c r="U35" s="87">
        <v>7</v>
      </c>
      <c r="V35" s="89">
        <v>44573.189145497687</v>
      </c>
      <c r="W35" s="89" t="s">
        <v>273</v>
      </c>
      <c r="X35" s="68">
        <v>207</v>
      </c>
      <c r="Y35" s="86" t="s">
        <v>1478</v>
      </c>
      <c r="Z35" s="86" t="s">
        <v>126</v>
      </c>
      <c r="AA35" s="92" t="str">
        <f t="shared" si="2"/>
        <v>Fermoy Community Hospital, Tallow Road, Fermoy, Co.Cork</v>
      </c>
      <c r="AB35" s="147" t="str">
        <f t="shared" si="3"/>
        <v>CHO 4</v>
      </c>
      <c r="AC35" s="147" t="s">
        <v>78</v>
      </c>
      <c r="AD35" s="147" t="s">
        <v>78</v>
      </c>
      <c r="AE35" s="147" t="s">
        <v>78</v>
      </c>
      <c r="AF35" s="64">
        <f t="shared" si="4"/>
        <v>100</v>
      </c>
      <c r="AG35" s="172" t="s">
        <v>78</v>
      </c>
      <c r="AH35" s="147" t="s">
        <v>78</v>
      </c>
      <c r="AI35" s="147" t="s">
        <v>78</v>
      </c>
      <c r="AJ35" s="147" t="s">
        <v>78</v>
      </c>
      <c r="AK35" s="64" t="s">
        <v>78</v>
      </c>
      <c r="AL35" s="172" t="s">
        <v>78</v>
      </c>
    </row>
    <row r="36" spans="1:38" x14ac:dyDescent="0.2">
      <c r="A36" s="68" t="s">
        <v>1551</v>
      </c>
      <c r="B36" s="85" t="s">
        <v>1552</v>
      </c>
      <c r="C36" s="85" t="s">
        <v>1553</v>
      </c>
      <c r="D36" s="86" t="s">
        <v>127</v>
      </c>
      <c r="E36" s="86" t="s">
        <v>1554</v>
      </c>
      <c r="F36" s="68" t="s">
        <v>430</v>
      </c>
      <c r="G36" s="68" t="s">
        <v>1464</v>
      </c>
      <c r="H36" s="68" t="s">
        <v>431</v>
      </c>
      <c r="I36" s="68" t="s">
        <v>432</v>
      </c>
      <c r="J36" s="68" t="s">
        <v>433</v>
      </c>
      <c r="K36" s="21" t="str">
        <f>VLOOKUP(F36, 'RHA A to F by CCA'!A:B, 2,0)</f>
        <v>Area D</v>
      </c>
      <c r="L36" s="86" t="s">
        <v>742</v>
      </c>
      <c r="M36" s="68" t="s">
        <v>434</v>
      </c>
      <c r="N36" s="87">
        <v>23</v>
      </c>
      <c r="O36" s="87">
        <v>23</v>
      </c>
      <c r="P36" s="64">
        <f t="shared" si="0"/>
        <v>100</v>
      </c>
      <c r="Q36" s="87">
        <v>0</v>
      </c>
      <c r="R36" s="87">
        <v>0</v>
      </c>
      <c r="S36" s="64" t="e">
        <f t="shared" si="1"/>
        <v>#DIV/0!</v>
      </c>
      <c r="T36" s="88" t="s">
        <v>135</v>
      </c>
      <c r="U36" s="87">
        <v>7</v>
      </c>
      <c r="V36" s="89">
        <v>44574.082136655095</v>
      </c>
      <c r="W36" s="89" t="s">
        <v>273</v>
      </c>
      <c r="X36" s="68">
        <v>208</v>
      </c>
      <c r="Y36" s="86" t="s">
        <v>1478</v>
      </c>
      <c r="Z36" s="86" t="s">
        <v>126</v>
      </c>
      <c r="AA36" s="92" t="str">
        <f t="shared" si="2"/>
        <v>Skibbereen Community Hospital, Coolnagarrane, Skibbereen Community Hospital, Skibbereen, Co Cork.</v>
      </c>
      <c r="AB36" s="147" t="str">
        <f t="shared" si="3"/>
        <v>CHO 4</v>
      </c>
      <c r="AC36" s="147">
        <v>27</v>
      </c>
      <c r="AD36" s="147">
        <v>25</v>
      </c>
      <c r="AE36" s="148">
        <v>92.592592592592595</v>
      </c>
      <c r="AF36" s="64">
        <f t="shared" si="4"/>
        <v>100</v>
      </c>
      <c r="AG36" s="172">
        <f t="shared" si="6"/>
        <v>7.4074074074074048</v>
      </c>
      <c r="AH36" s="147">
        <v>2</v>
      </c>
      <c r="AI36" s="147">
        <v>2</v>
      </c>
      <c r="AJ36" s="148">
        <v>100</v>
      </c>
      <c r="AK36" s="64" t="s">
        <v>78</v>
      </c>
      <c r="AL36" s="172" t="s">
        <v>78</v>
      </c>
    </row>
    <row r="37" spans="1:38" x14ac:dyDescent="0.2">
      <c r="A37" s="68" t="s">
        <v>594</v>
      </c>
      <c r="B37" s="85" t="s">
        <v>1555</v>
      </c>
      <c r="C37" s="85" t="s">
        <v>1556</v>
      </c>
      <c r="D37" s="86" t="s">
        <v>157</v>
      </c>
      <c r="E37" s="86" t="s">
        <v>597</v>
      </c>
      <c r="F37" s="68" t="s">
        <v>430</v>
      </c>
      <c r="G37" s="68" t="s">
        <v>1464</v>
      </c>
      <c r="H37" s="68" t="s">
        <v>431</v>
      </c>
      <c r="I37" s="68" t="s">
        <v>432</v>
      </c>
      <c r="J37" s="68" t="s">
        <v>433</v>
      </c>
      <c r="K37" s="21" t="str">
        <f>VLOOKUP(F37, 'RHA A to F by CCA'!A:B, 2,0)</f>
        <v>Area D</v>
      </c>
      <c r="L37" s="86" t="s">
        <v>742</v>
      </c>
      <c r="M37" s="68" t="s">
        <v>434</v>
      </c>
      <c r="N37" s="87">
        <v>5</v>
      </c>
      <c r="O37" s="87">
        <v>5</v>
      </c>
      <c r="P37" s="64">
        <f t="shared" si="0"/>
        <v>100</v>
      </c>
      <c r="Q37" s="87">
        <v>0</v>
      </c>
      <c r="R37" s="87">
        <v>0</v>
      </c>
      <c r="S37" s="64" t="e">
        <f t="shared" si="1"/>
        <v>#DIV/0!</v>
      </c>
      <c r="T37" s="88" t="s">
        <v>1400</v>
      </c>
      <c r="U37" s="87">
        <v>0</v>
      </c>
      <c r="V37" s="89">
        <v>44615.469672511572</v>
      </c>
      <c r="W37" s="89" t="s">
        <v>273</v>
      </c>
      <c r="X37" s="68">
        <v>225</v>
      </c>
      <c r="Y37" s="86" t="s">
        <v>717</v>
      </c>
      <c r="Z37" s="86" t="s">
        <v>126</v>
      </c>
      <c r="AA37" s="92" t="str">
        <f t="shared" si="2"/>
        <v>Community WHMHS
, Droumleigh, Bantry. Co. Cork</v>
      </c>
      <c r="AB37" s="147" t="str">
        <f t="shared" si="3"/>
        <v>CHO 4</v>
      </c>
      <c r="AC37" s="147" t="s">
        <v>78</v>
      </c>
      <c r="AD37" s="147" t="s">
        <v>78</v>
      </c>
      <c r="AE37" s="147" t="s">
        <v>78</v>
      </c>
      <c r="AF37" s="64">
        <f t="shared" si="4"/>
        <v>100</v>
      </c>
      <c r="AG37" s="172" t="s">
        <v>78</v>
      </c>
      <c r="AH37" s="147" t="s">
        <v>78</v>
      </c>
      <c r="AI37" s="147" t="s">
        <v>78</v>
      </c>
      <c r="AJ37" s="147" t="s">
        <v>78</v>
      </c>
      <c r="AK37" s="64" t="s">
        <v>78</v>
      </c>
      <c r="AL37" s="172" t="s">
        <v>78</v>
      </c>
    </row>
    <row r="38" spans="1:38" x14ac:dyDescent="0.2">
      <c r="A38" s="74" t="e">
        <v>#N/A</v>
      </c>
      <c r="B38" s="85" t="s">
        <v>1557</v>
      </c>
      <c r="C38" s="85" t="s">
        <v>1558</v>
      </c>
      <c r="D38" s="86" t="s">
        <v>157</v>
      </c>
      <c r="E38" s="86" t="s">
        <v>593</v>
      </c>
      <c r="F38" s="68" t="s">
        <v>430</v>
      </c>
      <c r="G38" s="68" t="s">
        <v>1464</v>
      </c>
      <c r="H38" s="68" t="s">
        <v>431</v>
      </c>
      <c r="I38" s="68" t="s">
        <v>432</v>
      </c>
      <c r="J38" s="68" t="s">
        <v>433</v>
      </c>
      <c r="K38" s="21" t="str">
        <f>VLOOKUP(F38, 'RHA A to F by CCA'!A:B, 2,0)</f>
        <v>Area D</v>
      </c>
      <c r="L38" s="86" t="s">
        <v>742</v>
      </c>
      <c r="M38" s="68" t="s">
        <v>434</v>
      </c>
      <c r="N38" s="87">
        <v>14</v>
      </c>
      <c r="O38" s="87">
        <v>14</v>
      </c>
      <c r="P38" s="64">
        <f t="shared" si="0"/>
        <v>100</v>
      </c>
      <c r="Q38" s="87">
        <v>0</v>
      </c>
      <c r="R38" s="87">
        <v>0</v>
      </c>
      <c r="S38" s="64" t="e">
        <f t="shared" si="1"/>
        <v>#DIV/0!</v>
      </c>
      <c r="T38" s="88" t="s">
        <v>1400</v>
      </c>
      <c r="U38" s="87">
        <v>0</v>
      </c>
      <c r="V38" s="89">
        <v>44615.471296516203</v>
      </c>
      <c r="W38" s="89" t="s">
        <v>273</v>
      </c>
      <c r="X38" s="68">
        <v>226</v>
      </c>
      <c r="Y38" s="86" t="s">
        <v>717</v>
      </c>
      <c r="Z38" s="86" t="s">
        <v>126</v>
      </c>
      <c r="AA38" s="92" t="str">
        <f t="shared" si="2"/>
        <v>Perrott House/Saol Nua Skibbereen Community Hospital, Coolnagurrane, Skibbereen, Co. Cork</v>
      </c>
      <c r="AB38" s="147" t="str">
        <f t="shared" si="3"/>
        <v>CHO 4</v>
      </c>
      <c r="AC38" s="147" t="s">
        <v>78</v>
      </c>
      <c r="AD38" s="147" t="s">
        <v>78</v>
      </c>
      <c r="AE38" s="147" t="s">
        <v>78</v>
      </c>
      <c r="AF38" s="64">
        <f t="shared" si="4"/>
        <v>100</v>
      </c>
      <c r="AG38" s="172" t="s">
        <v>78</v>
      </c>
      <c r="AH38" s="147" t="s">
        <v>78</v>
      </c>
      <c r="AI38" s="147" t="s">
        <v>78</v>
      </c>
      <c r="AJ38" s="147" t="s">
        <v>78</v>
      </c>
      <c r="AK38" s="64" t="s">
        <v>78</v>
      </c>
      <c r="AL38" s="172" t="s">
        <v>78</v>
      </c>
    </row>
    <row r="39" spans="1:38" x14ac:dyDescent="0.2">
      <c r="A39" s="68" t="s">
        <v>503</v>
      </c>
      <c r="B39" s="85" t="s">
        <v>1559</v>
      </c>
      <c r="C39" s="85" t="s">
        <v>1560</v>
      </c>
      <c r="D39" s="86" t="s">
        <v>157</v>
      </c>
      <c r="E39" s="86" t="s">
        <v>506</v>
      </c>
      <c r="F39" s="68" t="s">
        <v>455</v>
      </c>
      <c r="G39" s="68" t="s">
        <v>1465</v>
      </c>
      <c r="H39" s="68" t="s">
        <v>431</v>
      </c>
      <c r="I39" s="68" t="s">
        <v>432</v>
      </c>
      <c r="J39" s="68" t="s">
        <v>433</v>
      </c>
      <c r="K39" s="21" t="str">
        <f>VLOOKUP(F39, 'RHA A to F by CCA'!A:B, 2,0)</f>
        <v>Area D</v>
      </c>
      <c r="L39" s="86" t="s">
        <v>742</v>
      </c>
      <c r="M39" s="68" t="s">
        <v>434</v>
      </c>
      <c r="N39" s="87">
        <v>9</v>
      </c>
      <c r="O39" s="87">
        <v>9</v>
      </c>
      <c r="P39" s="64">
        <f t="shared" si="0"/>
        <v>100</v>
      </c>
      <c r="Q39" s="87">
        <v>0</v>
      </c>
      <c r="R39" s="87">
        <v>0</v>
      </c>
      <c r="S39" s="64" t="e">
        <f t="shared" si="1"/>
        <v>#DIV/0!</v>
      </c>
      <c r="T39" s="88" t="s">
        <v>1400</v>
      </c>
      <c r="U39" s="87">
        <v>0</v>
      </c>
      <c r="V39" s="89">
        <v>44615.473208194446</v>
      </c>
      <c r="W39" s="89" t="s">
        <v>273</v>
      </c>
      <c r="X39" s="68">
        <v>227</v>
      </c>
      <c r="Y39" s="86" t="s">
        <v>717</v>
      </c>
      <c r="Z39" s="86" t="s">
        <v>126</v>
      </c>
      <c r="AA39" s="92" t="str">
        <f t="shared" si="2"/>
        <v>St Micheal's Unit, Mercy University Hospital, Grenville Place, Cork</v>
      </c>
      <c r="AB39" s="147" t="str">
        <f t="shared" si="3"/>
        <v>CHO 4</v>
      </c>
      <c r="AC39" s="147" t="s">
        <v>78</v>
      </c>
      <c r="AD39" s="147" t="s">
        <v>78</v>
      </c>
      <c r="AE39" s="147" t="s">
        <v>78</v>
      </c>
      <c r="AF39" s="64">
        <f t="shared" si="4"/>
        <v>100</v>
      </c>
      <c r="AG39" s="172" t="s">
        <v>78</v>
      </c>
      <c r="AH39" s="147" t="s">
        <v>78</v>
      </c>
      <c r="AI39" s="147" t="s">
        <v>78</v>
      </c>
      <c r="AJ39" s="147" t="s">
        <v>78</v>
      </c>
      <c r="AK39" s="64" t="s">
        <v>78</v>
      </c>
      <c r="AL39" s="172" t="s">
        <v>78</v>
      </c>
    </row>
    <row r="40" spans="1:38" x14ac:dyDescent="0.2">
      <c r="A40" s="68" t="s">
        <v>451</v>
      </c>
      <c r="B40" s="85" t="s">
        <v>1561</v>
      </c>
      <c r="C40" s="85" t="s">
        <v>1562</v>
      </c>
      <c r="D40" s="86" t="s">
        <v>157</v>
      </c>
      <c r="E40" s="86" t="s">
        <v>454</v>
      </c>
      <c r="F40" s="68" t="s">
        <v>455</v>
      </c>
      <c r="G40" s="68" t="s">
        <v>1465</v>
      </c>
      <c r="H40" s="68" t="s">
        <v>431</v>
      </c>
      <c r="I40" s="68" t="s">
        <v>432</v>
      </c>
      <c r="J40" s="68" t="s">
        <v>433</v>
      </c>
      <c r="K40" s="21" t="str">
        <f>VLOOKUP(F40, 'RHA A to F by CCA'!A:B, 2,0)</f>
        <v>Area D</v>
      </c>
      <c r="L40" s="86" t="s">
        <v>742</v>
      </c>
      <c r="M40" s="68" t="s">
        <v>434</v>
      </c>
      <c r="N40" s="87">
        <v>8</v>
      </c>
      <c r="O40" s="87">
        <v>8</v>
      </c>
      <c r="P40" s="64">
        <f t="shared" si="0"/>
        <v>100</v>
      </c>
      <c r="Q40" s="87">
        <v>0</v>
      </c>
      <c r="R40" s="87">
        <v>0</v>
      </c>
      <c r="S40" s="64" t="e">
        <f t="shared" si="1"/>
        <v>#DIV/0!</v>
      </c>
      <c r="T40" s="88" t="s">
        <v>1400</v>
      </c>
      <c r="U40" s="87">
        <v>0</v>
      </c>
      <c r="V40" s="89">
        <v>44615.477819629632</v>
      </c>
      <c r="W40" s="89" t="s">
        <v>273</v>
      </c>
      <c r="X40" s="68">
        <v>230</v>
      </c>
      <c r="Y40" s="86" t="s">
        <v>717</v>
      </c>
      <c r="Z40" s="86" t="s">
        <v>126</v>
      </c>
      <c r="AA40" s="92" t="str">
        <f t="shared" si="2"/>
        <v>Gougane Barra
, Western Road, Mardyke, Cork</v>
      </c>
      <c r="AB40" s="147" t="str">
        <f t="shared" si="3"/>
        <v>CHO 4</v>
      </c>
      <c r="AC40" s="147" t="s">
        <v>78</v>
      </c>
      <c r="AD40" s="147" t="s">
        <v>78</v>
      </c>
      <c r="AE40" s="147" t="s">
        <v>78</v>
      </c>
      <c r="AF40" s="64">
        <f t="shared" si="4"/>
        <v>100</v>
      </c>
      <c r="AG40" s="172" t="s">
        <v>78</v>
      </c>
      <c r="AH40" s="147" t="s">
        <v>78</v>
      </c>
      <c r="AI40" s="147" t="s">
        <v>78</v>
      </c>
      <c r="AJ40" s="147" t="s">
        <v>78</v>
      </c>
      <c r="AK40" s="64" t="s">
        <v>78</v>
      </c>
      <c r="AL40" s="172" t="s">
        <v>78</v>
      </c>
    </row>
    <row r="41" spans="1:38" x14ac:dyDescent="0.2">
      <c r="A41" s="68" t="s">
        <v>524</v>
      </c>
      <c r="B41" s="85" t="s">
        <v>1563</v>
      </c>
      <c r="C41" s="85" t="s">
        <v>1564</v>
      </c>
      <c r="D41" s="86" t="s">
        <v>157</v>
      </c>
      <c r="E41" s="86" t="s">
        <v>527</v>
      </c>
      <c r="F41" s="68" t="s">
        <v>455</v>
      </c>
      <c r="G41" s="68" t="s">
        <v>1465</v>
      </c>
      <c r="H41" s="68" t="s">
        <v>431</v>
      </c>
      <c r="I41" s="68" t="s">
        <v>432</v>
      </c>
      <c r="J41" s="68" t="s">
        <v>433</v>
      </c>
      <c r="K41" s="21" t="str">
        <f>VLOOKUP(F41, 'RHA A to F by CCA'!A:B, 2,0)</f>
        <v>Area D</v>
      </c>
      <c r="L41" s="86" t="s">
        <v>742</v>
      </c>
      <c r="M41" s="68" t="s">
        <v>434</v>
      </c>
      <c r="N41" s="87">
        <v>18</v>
      </c>
      <c r="O41" s="87">
        <v>18</v>
      </c>
      <c r="P41" s="64">
        <f t="shared" si="0"/>
        <v>100</v>
      </c>
      <c r="Q41" s="87">
        <v>0</v>
      </c>
      <c r="R41" s="87">
        <v>0</v>
      </c>
      <c r="S41" s="64" t="e">
        <f t="shared" si="1"/>
        <v>#DIV/0!</v>
      </c>
      <c r="T41" s="88" t="s">
        <v>1400</v>
      </c>
      <c r="U41" s="87">
        <v>0</v>
      </c>
      <c r="V41" s="89">
        <v>44615.479351377318</v>
      </c>
      <c r="W41" s="89" t="s">
        <v>273</v>
      </c>
      <c r="X41" s="68">
        <v>231</v>
      </c>
      <c r="Y41" s="86" t="s">
        <v>717</v>
      </c>
      <c r="Z41" s="86" t="s">
        <v>126</v>
      </c>
      <c r="AA41" s="92" t="str">
        <f t="shared" si="2"/>
        <v>Garnish House
, Western Road, Cork</v>
      </c>
      <c r="AB41" s="147" t="str">
        <f t="shared" si="3"/>
        <v>CHO 4</v>
      </c>
      <c r="AC41" s="147" t="s">
        <v>78</v>
      </c>
      <c r="AD41" s="147" t="s">
        <v>78</v>
      </c>
      <c r="AE41" s="147" t="s">
        <v>78</v>
      </c>
      <c r="AF41" s="64">
        <f t="shared" si="4"/>
        <v>100</v>
      </c>
      <c r="AG41" s="172" t="s">
        <v>78</v>
      </c>
      <c r="AH41" s="147" t="s">
        <v>78</v>
      </c>
      <c r="AI41" s="147" t="s">
        <v>78</v>
      </c>
      <c r="AJ41" s="147" t="s">
        <v>78</v>
      </c>
      <c r="AK41" s="64" t="s">
        <v>78</v>
      </c>
      <c r="AL41" s="172" t="s">
        <v>78</v>
      </c>
    </row>
    <row r="42" spans="1:38" x14ac:dyDescent="0.2">
      <c r="A42" s="74" t="e">
        <v>#N/A</v>
      </c>
      <c r="B42" s="85" t="s">
        <v>1565</v>
      </c>
      <c r="C42" s="85" t="s">
        <v>1566</v>
      </c>
      <c r="D42" s="86" t="s">
        <v>157</v>
      </c>
      <c r="E42" s="86" t="s">
        <v>555</v>
      </c>
      <c r="F42" s="68" t="s">
        <v>455</v>
      </c>
      <c r="G42" s="68" t="s">
        <v>1465</v>
      </c>
      <c r="H42" s="68" t="s">
        <v>431</v>
      </c>
      <c r="I42" s="68" t="s">
        <v>432</v>
      </c>
      <c r="J42" s="68" t="s">
        <v>433</v>
      </c>
      <c r="K42" s="21" t="str">
        <f>VLOOKUP(F42, 'RHA A to F by CCA'!A:B, 2,0)</f>
        <v>Area D</v>
      </c>
      <c r="L42" s="86" t="s">
        <v>742</v>
      </c>
      <c r="M42" s="68" t="s">
        <v>434</v>
      </c>
      <c r="N42" s="87">
        <v>18</v>
      </c>
      <c r="O42" s="87">
        <v>18</v>
      </c>
      <c r="P42" s="64">
        <f t="shared" si="0"/>
        <v>100</v>
      </c>
      <c r="Q42" s="87">
        <v>0</v>
      </c>
      <c r="R42" s="87">
        <v>0</v>
      </c>
      <c r="S42" s="64" t="e">
        <f t="shared" si="1"/>
        <v>#DIV/0!</v>
      </c>
      <c r="T42" s="88" t="s">
        <v>1400</v>
      </c>
      <c r="U42" s="87">
        <v>0</v>
      </c>
      <c r="V42" s="89">
        <v>44615.480932905091</v>
      </c>
      <c r="W42" s="89" t="s">
        <v>273</v>
      </c>
      <c r="X42" s="68">
        <v>232</v>
      </c>
      <c r="Y42" s="86" t="s">
        <v>717</v>
      </c>
      <c r="Z42" s="86" t="s">
        <v>126</v>
      </c>
      <c r="AA42" s="92" t="str">
        <f t="shared" si="2"/>
        <v>Adult Mental Health Unit,  South Lee Mental Health Services, Cork University Hospital, Wilton, Cork</v>
      </c>
      <c r="AB42" s="147" t="str">
        <f t="shared" si="3"/>
        <v>CHO 4</v>
      </c>
      <c r="AC42" s="147" t="s">
        <v>78</v>
      </c>
      <c r="AD42" s="147" t="s">
        <v>78</v>
      </c>
      <c r="AE42" s="147" t="s">
        <v>78</v>
      </c>
      <c r="AF42" s="64">
        <f t="shared" si="4"/>
        <v>100</v>
      </c>
      <c r="AG42" s="172" t="s">
        <v>78</v>
      </c>
      <c r="AH42" s="147" t="s">
        <v>78</v>
      </c>
      <c r="AI42" s="147" t="s">
        <v>78</v>
      </c>
      <c r="AJ42" s="147" t="s">
        <v>78</v>
      </c>
      <c r="AK42" s="64" t="s">
        <v>78</v>
      </c>
      <c r="AL42" s="172" t="s">
        <v>78</v>
      </c>
    </row>
    <row r="43" spans="1:38" x14ac:dyDescent="0.2">
      <c r="A43" s="68" t="s">
        <v>512</v>
      </c>
      <c r="B43" s="85" t="s">
        <v>513</v>
      </c>
      <c r="C43" s="85" t="s">
        <v>1567</v>
      </c>
      <c r="D43" s="86" t="s">
        <v>127</v>
      </c>
      <c r="E43" s="86" t="s">
        <v>514</v>
      </c>
      <c r="F43" s="68" t="s">
        <v>430</v>
      </c>
      <c r="G43" s="68" t="s">
        <v>1464</v>
      </c>
      <c r="H43" s="68" t="s">
        <v>431</v>
      </c>
      <c r="I43" s="68" t="s">
        <v>432</v>
      </c>
      <c r="J43" s="68" t="s">
        <v>433</v>
      </c>
      <c r="K43" s="21" t="str">
        <f>VLOOKUP(F43, 'RHA A to F by CCA'!A:B, 2,0)</f>
        <v>Area D</v>
      </c>
      <c r="L43" s="86" t="s">
        <v>742</v>
      </c>
      <c r="M43" s="68" t="s">
        <v>434</v>
      </c>
      <c r="N43" s="87">
        <v>66</v>
      </c>
      <c r="O43" s="87">
        <v>64</v>
      </c>
      <c r="P43" s="64">
        <f t="shared" si="0"/>
        <v>96.969696969696969</v>
      </c>
      <c r="Q43" s="87">
        <v>5</v>
      </c>
      <c r="R43" s="87">
        <v>5</v>
      </c>
      <c r="S43" s="64">
        <f t="shared" si="1"/>
        <v>100</v>
      </c>
      <c r="T43" s="88" t="s">
        <v>125</v>
      </c>
      <c r="U43" s="87">
        <v>89</v>
      </c>
      <c r="V43" s="89">
        <v>44543.094376840279</v>
      </c>
      <c r="W43" s="89" t="s">
        <v>251</v>
      </c>
      <c r="X43" s="68">
        <v>30</v>
      </c>
      <c r="Y43" s="86" t="s">
        <v>1478</v>
      </c>
      <c r="Z43" s="86" t="s">
        <v>126</v>
      </c>
      <c r="AA43" s="92" t="str">
        <f t="shared" si="2"/>
        <v>Clonakilty Community Hospital, Clonakilty, Co Cork</v>
      </c>
      <c r="AB43" s="147" t="str">
        <f t="shared" si="3"/>
        <v>CHO 4</v>
      </c>
      <c r="AC43" s="147" t="s">
        <v>78</v>
      </c>
      <c r="AD43" s="147" t="s">
        <v>78</v>
      </c>
      <c r="AE43" s="147" t="s">
        <v>78</v>
      </c>
      <c r="AF43" s="64">
        <f t="shared" si="4"/>
        <v>96.969696969696969</v>
      </c>
      <c r="AG43" s="172" t="s">
        <v>78</v>
      </c>
      <c r="AH43" s="147" t="s">
        <v>78</v>
      </c>
      <c r="AI43" s="147" t="s">
        <v>78</v>
      </c>
      <c r="AJ43" s="147" t="s">
        <v>78</v>
      </c>
      <c r="AK43" s="64">
        <f t="shared" si="5"/>
        <v>100</v>
      </c>
      <c r="AL43" s="172" t="s">
        <v>78</v>
      </c>
    </row>
    <row r="44" spans="1:38" ht="13.5" customHeight="1" x14ac:dyDescent="0.2">
      <c r="A44" s="68" t="s">
        <v>1568</v>
      </c>
      <c r="B44" s="85" t="s">
        <v>1569</v>
      </c>
      <c r="C44" s="85" t="s">
        <v>1570</v>
      </c>
      <c r="D44" s="86" t="s">
        <v>127</v>
      </c>
      <c r="E44" s="86" t="s">
        <v>1571</v>
      </c>
      <c r="F44" s="68" t="s">
        <v>430</v>
      </c>
      <c r="G44" s="68" t="s">
        <v>1464</v>
      </c>
      <c r="H44" s="68" t="s">
        <v>431</v>
      </c>
      <c r="I44" s="68" t="s">
        <v>432</v>
      </c>
      <c r="J44" s="68" t="s">
        <v>433</v>
      </c>
      <c r="K44" s="21" t="str">
        <f>VLOOKUP(F44, 'RHA A to F by CCA'!A:B, 2,0)</f>
        <v>Area D</v>
      </c>
      <c r="L44" s="86" t="s">
        <v>742</v>
      </c>
      <c r="M44" s="68" t="s">
        <v>434</v>
      </c>
      <c r="N44" s="87">
        <v>19</v>
      </c>
      <c r="O44" s="87">
        <v>18</v>
      </c>
      <c r="P44" s="64">
        <f t="shared" si="0"/>
        <v>94.73684210526315</v>
      </c>
      <c r="Q44" s="87">
        <v>3</v>
      </c>
      <c r="R44" s="87">
        <v>3</v>
      </c>
      <c r="S44" s="64">
        <f t="shared" si="1"/>
        <v>100</v>
      </c>
      <c r="T44" s="88" t="s">
        <v>135</v>
      </c>
      <c r="U44" s="87">
        <v>7</v>
      </c>
      <c r="V44" s="89">
        <v>44573.134121770832</v>
      </c>
      <c r="W44" s="89" t="s">
        <v>273</v>
      </c>
      <c r="X44" s="68">
        <v>206</v>
      </c>
      <c r="Y44" s="86" t="s">
        <v>1478</v>
      </c>
      <c r="Z44" s="86" t="s">
        <v>126</v>
      </c>
      <c r="AA44" s="92" t="str">
        <f t="shared" si="2"/>
        <v>Dunmanway Community Hospital, Dunmanway, Co. Cork</v>
      </c>
      <c r="AB44" s="147" t="str">
        <f t="shared" si="3"/>
        <v>CHO 4</v>
      </c>
      <c r="AC44" s="147">
        <v>19</v>
      </c>
      <c r="AD44" s="147">
        <v>18</v>
      </c>
      <c r="AE44" s="148">
        <v>94.73684210526315</v>
      </c>
      <c r="AF44" s="64">
        <f t="shared" si="4"/>
        <v>94.73684210526315</v>
      </c>
      <c r="AG44" s="172">
        <f t="shared" si="6"/>
        <v>0</v>
      </c>
      <c r="AH44" s="147">
        <v>21</v>
      </c>
      <c r="AI44" s="147">
        <v>4</v>
      </c>
      <c r="AJ44" s="148">
        <v>19.047619047619047</v>
      </c>
      <c r="AK44" s="64">
        <f t="shared" si="5"/>
        <v>100</v>
      </c>
      <c r="AL44" s="172">
        <f>AK44-AJ44</f>
        <v>80.952380952380949</v>
      </c>
    </row>
    <row r="45" spans="1:38" x14ac:dyDescent="0.2">
      <c r="A45" s="68" t="s">
        <v>602</v>
      </c>
      <c r="B45" s="85" t="s">
        <v>1572</v>
      </c>
      <c r="C45" s="85" t="s">
        <v>1573</v>
      </c>
      <c r="D45" s="86" t="s">
        <v>162</v>
      </c>
      <c r="E45" s="86" t="s">
        <v>605</v>
      </c>
      <c r="F45" s="68" t="s">
        <v>455</v>
      </c>
      <c r="G45" s="68" t="s">
        <v>1465</v>
      </c>
      <c r="H45" s="68" t="s">
        <v>431</v>
      </c>
      <c r="I45" s="68" t="s">
        <v>432</v>
      </c>
      <c r="J45" s="68" t="s">
        <v>433</v>
      </c>
      <c r="K45" s="21" t="str">
        <f>VLOOKUP(F45, 'RHA A to F by CCA'!A:B, 2,0)</f>
        <v>Area D</v>
      </c>
      <c r="L45" s="86" t="s">
        <v>742</v>
      </c>
      <c r="M45" s="68" t="s">
        <v>434</v>
      </c>
      <c r="N45" s="87">
        <v>18</v>
      </c>
      <c r="O45" s="87">
        <v>17</v>
      </c>
      <c r="P45" s="64">
        <f t="shared" si="0"/>
        <v>94.444444444444443</v>
      </c>
      <c r="Q45" s="87">
        <v>0</v>
      </c>
      <c r="R45" s="87">
        <v>0</v>
      </c>
      <c r="S45" s="64" t="e">
        <f t="shared" si="1"/>
        <v>#DIV/0!</v>
      </c>
      <c r="T45" s="88" t="s">
        <v>1400</v>
      </c>
      <c r="U45" s="87">
        <v>18</v>
      </c>
      <c r="V45" s="89">
        <v>44545.160574618058</v>
      </c>
      <c r="W45" s="89" t="s">
        <v>565</v>
      </c>
      <c r="X45" s="68">
        <v>98</v>
      </c>
      <c r="Y45" s="86" t="s">
        <v>1478</v>
      </c>
      <c r="Z45" s="86" t="s">
        <v>126</v>
      </c>
      <c r="AA45" s="92" t="str">
        <f t="shared" si="2"/>
        <v>Cope Foundation, Bonnington, Montenotte, Cork, Broomfield, Midleton, Cork</v>
      </c>
      <c r="AB45" s="147" t="str">
        <f t="shared" si="3"/>
        <v>CHO 4</v>
      </c>
      <c r="AC45" s="147" t="s">
        <v>78</v>
      </c>
      <c r="AD45" s="147" t="s">
        <v>78</v>
      </c>
      <c r="AE45" s="147" t="s">
        <v>78</v>
      </c>
      <c r="AF45" s="64">
        <f t="shared" si="4"/>
        <v>94.444444444444443</v>
      </c>
      <c r="AG45" s="172" t="s">
        <v>78</v>
      </c>
      <c r="AH45" s="147" t="s">
        <v>78</v>
      </c>
      <c r="AI45" s="147" t="s">
        <v>78</v>
      </c>
      <c r="AJ45" s="147" t="s">
        <v>78</v>
      </c>
      <c r="AK45" s="64" t="s">
        <v>78</v>
      </c>
      <c r="AL45" s="172" t="s">
        <v>78</v>
      </c>
    </row>
    <row r="46" spans="1:38" ht="14.25" customHeight="1" x14ac:dyDescent="0.2">
      <c r="A46" s="68" t="s">
        <v>598</v>
      </c>
      <c r="B46" s="85" t="s">
        <v>1574</v>
      </c>
      <c r="C46" s="85" t="s">
        <v>1575</v>
      </c>
      <c r="D46" s="86" t="s">
        <v>127</v>
      </c>
      <c r="E46" s="86" t="s">
        <v>601</v>
      </c>
      <c r="F46" s="68" t="s">
        <v>441</v>
      </c>
      <c r="G46" s="68" t="s">
        <v>442</v>
      </c>
      <c r="H46" s="68" t="s">
        <v>442</v>
      </c>
      <c r="I46" s="68" t="s">
        <v>432</v>
      </c>
      <c r="J46" s="68" t="s">
        <v>433</v>
      </c>
      <c r="K46" s="21" t="str">
        <f>VLOOKUP(F46, 'RHA A to F by CCA'!A:B, 2,0)</f>
        <v>Area D</v>
      </c>
      <c r="L46" s="86" t="s">
        <v>742</v>
      </c>
      <c r="M46" s="68" t="s">
        <v>434</v>
      </c>
      <c r="N46" s="87">
        <v>34</v>
      </c>
      <c r="O46" s="87">
        <v>32</v>
      </c>
      <c r="P46" s="64">
        <f t="shared" si="0"/>
        <v>94.117647058823522</v>
      </c>
      <c r="Q46" s="87">
        <v>4</v>
      </c>
      <c r="R46" s="87">
        <v>4</v>
      </c>
      <c r="S46" s="64">
        <f t="shared" si="1"/>
        <v>100</v>
      </c>
      <c r="T46" s="88" t="s">
        <v>125</v>
      </c>
      <c r="U46" s="87">
        <v>46</v>
      </c>
      <c r="V46" s="89">
        <v>44547.258334745369</v>
      </c>
      <c r="W46" s="89" t="s">
        <v>273</v>
      </c>
      <c r="X46" s="68">
        <v>141</v>
      </c>
      <c r="Y46" s="86" t="s">
        <v>1478</v>
      </c>
      <c r="Z46" s="86" t="s">
        <v>126</v>
      </c>
      <c r="AA46" s="92" t="str">
        <f t="shared" si="2"/>
        <v>West kerry Community Hospital, Mail Road, Dingle</v>
      </c>
      <c r="AB46" s="147" t="str">
        <f t="shared" si="3"/>
        <v>CHO 4</v>
      </c>
      <c r="AC46" s="147">
        <v>33</v>
      </c>
      <c r="AD46" s="147">
        <v>28</v>
      </c>
      <c r="AE46" s="148">
        <v>84.848484848484844</v>
      </c>
      <c r="AF46" s="64">
        <f t="shared" si="4"/>
        <v>94.117647058823522</v>
      </c>
      <c r="AG46" s="172">
        <f t="shared" si="6"/>
        <v>9.2691622103386777</v>
      </c>
      <c r="AH46" s="147">
        <v>10</v>
      </c>
      <c r="AI46" s="147">
        <v>8</v>
      </c>
      <c r="AJ46" s="148">
        <v>80</v>
      </c>
      <c r="AK46" s="64">
        <f t="shared" si="5"/>
        <v>100</v>
      </c>
      <c r="AL46" s="172">
        <f>AK46-AJ46</f>
        <v>20</v>
      </c>
    </row>
    <row r="47" spans="1:38" x14ac:dyDescent="0.2">
      <c r="A47" s="68" t="s">
        <v>1576</v>
      </c>
      <c r="B47" s="85" t="s">
        <v>1577</v>
      </c>
      <c r="C47" s="85" t="s">
        <v>1578</v>
      </c>
      <c r="D47" s="86" t="s">
        <v>127</v>
      </c>
      <c r="E47" s="86" t="s">
        <v>1579</v>
      </c>
      <c r="F47" s="68" t="s">
        <v>511</v>
      </c>
      <c r="G47" s="68" t="s">
        <v>1155</v>
      </c>
      <c r="H47" s="68" t="s">
        <v>431</v>
      </c>
      <c r="I47" s="68" t="s">
        <v>432</v>
      </c>
      <c r="J47" s="68" t="s">
        <v>433</v>
      </c>
      <c r="K47" s="21" t="str">
        <f>VLOOKUP(F47, 'RHA A to F by CCA'!A:B, 2,0)</f>
        <v>Area D</v>
      </c>
      <c r="L47" s="86" t="s">
        <v>742</v>
      </c>
      <c r="M47" s="68" t="s">
        <v>434</v>
      </c>
      <c r="N47" s="87">
        <v>39</v>
      </c>
      <c r="O47" s="87">
        <v>36</v>
      </c>
      <c r="P47" s="64">
        <f t="shared" si="0"/>
        <v>92.307692307692307</v>
      </c>
      <c r="Q47" s="87">
        <v>0</v>
      </c>
      <c r="R47" s="87">
        <v>0</v>
      </c>
      <c r="S47" s="64" t="e">
        <f t="shared" si="1"/>
        <v>#DIV/0!</v>
      </c>
      <c r="T47" s="88" t="s">
        <v>135</v>
      </c>
      <c r="U47" s="87">
        <v>7</v>
      </c>
      <c r="V47" s="89">
        <v>44561.477669085645</v>
      </c>
      <c r="W47" s="89" t="s">
        <v>273</v>
      </c>
      <c r="X47" s="68">
        <v>196</v>
      </c>
      <c r="Y47" s="86" t="s">
        <v>1478</v>
      </c>
      <c r="Z47" s="86" t="s">
        <v>126</v>
      </c>
      <c r="AA47" s="92" t="str">
        <f t="shared" si="2"/>
        <v>Mount Alvernia Hospital , Newberry, Mallow, Co. Cork</v>
      </c>
      <c r="AB47" s="147" t="str">
        <f t="shared" si="3"/>
        <v>CHO 4</v>
      </c>
      <c r="AC47" s="147" t="s">
        <v>78</v>
      </c>
      <c r="AD47" s="147" t="s">
        <v>78</v>
      </c>
      <c r="AE47" s="147" t="s">
        <v>78</v>
      </c>
      <c r="AF47" s="64">
        <f t="shared" si="4"/>
        <v>92.307692307692307</v>
      </c>
      <c r="AG47" s="172" t="s">
        <v>78</v>
      </c>
      <c r="AH47" s="147" t="s">
        <v>78</v>
      </c>
      <c r="AI47" s="147" t="s">
        <v>78</v>
      </c>
      <c r="AJ47" s="147" t="s">
        <v>78</v>
      </c>
      <c r="AK47" s="64" t="s">
        <v>78</v>
      </c>
      <c r="AL47" s="172" t="s">
        <v>78</v>
      </c>
    </row>
    <row r="48" spans="1:38" x14ac:dyDescent="0.2">
      <c r="A48" s="68" t="s">
        <v>470</v>
      </c>
      <c r="B48" s="85" t="s">
        <v>1580</v>
      </c>
      <c r="C48" s="85" t="s">
        <v>1581</v>
      </c>
      <c r="D48" s="86" t="s">
        <v>157</v>
      </c>
      <c r="E48" s="86" t="s">
        <v>473</v>
      </c>
      <c r="F48" s="68" t="s">
        <v>455</v>
      </c>
      <c r="G48" s="68" t="s">
        <v>1465</v>
      </c>
      <c r="H48" s="68" t="s">
        <v>431</v>
      </c>
      <c r="I48" s="68" t="s">
        <v>432</v>
      </c>
      <c r="J48" s="68" t="s">
        <v>433</v>
      </c>
      <c r="K48" s="21" t="str">
        <f>VLOOKUP(F48, 'RHA A to F by CCA'!A:B, 2,0)</f>
        <v>Area D</v>
      </c>
      <c r="L48" s="86" t="s">
        <v>742</v>
      </c>
      <c r="M48" s="68" t="s">
        <v>434</v>
      </c>
      <c r="N48" s="87">
        <v>6</v>
      </c>
      <c r="O48" s="87">
        <v>5</v>
      </c>
      <c r="P48" s="64">
        <f t="shared" si="0"/>
        <v>83.333333333333343</v>
      </c>
      <c r="Q48" s="87">
        <v>0</v>
      </c>
      <c r="R48" s="87">
        <v>0</v>
      </c>
      <c r="S48" s="64" t="e">
        <f t="shared" si="1"/>
        <v>#DIV/0!</v>
      </c>
      <c r="T48" s="88" t="s">
        <v>1400</v>
      </c>
      <c r="U48" s="87">
        <v>0</v>
      </c>
      <c r="V48" s="89">
        <v>44615.47497408565</v>
      </c>
      <c r="W48" s="89" t="s">
        <v>273</v>
      </c>
      <c r="X48" s="68">
        <v>228</v>
      </c>
      <c r="Y48" s="86" t="s">
        <v>717</v>
      </c>
      <c r="Z48" s="86" t="s">
        <v>126</v>
      </c>
      <c r="AA48" s="92" t="str">
        <f t="shared" si="2"/>
        <v xml:space="preserve">Carraig Mór Centre, Psychiatric Intensive Care Unit, Shanakiel, Cork
</v>
      </c>
      <c r="AB48" s="147" t="str">
        <f t="shared" si="3"/>
        <v>CHO 4</v>
      </c>
      <c r="AC48" s="147" t="s">
        <v>78</v>
      </c>
      <c r="AD48" s="147" t="s">
        <v>78</v>
      </c>
      <c r="AE48" s="147" t="s">
        <v>78</v>
      </c>
      <c r="AF48" s="64">
        <f t="shared" si="4"/>
        <v>83.333333333333343</v>
      </c>
      <c r="AG48" s="172" t="s">
        <v>78</v>
      </c>
      <c r="AH48" s="147" t="s">
        <v>78</v>
      </c>
      <c r="AI48" s="147" t="s">
        <v>78</v>
      </c>
      <c r="AJ48" s="147" t="s">
        <v>78</v>
      </c>
      <c r="AK48" s="64" t="s">
        <v>78</v>
      </c>
      <c r="AL48" s="172" t="s">
        <v>78</v>
      </c>
    </row>
    <row r="49" spans="1:38" x14ac:dyDescent="0.2">
      <c r="A49" s="68" t="s">
        <v>426</v>
      </c>
      <c r="B49" s="85" t="s">
        <v>1582</v>
      </c>
      <c r="C49" s="85" t="s">
        <v>1583</v>
      </c>
      <c r="D49" s="86" t="s">
        <v>157</v>
      </c>
      <c r="E49" s="86" t="s">
        <v>429</v>
      </c>
      <c r="F49" s="68" t="s">
        <v>430</v>
      </c>
      <c r="G49" s="68" t="s">
        <v>1464</v>
      </c>
      <c r="H49" s="68" t="s">
        <v>431</v>
      </c>
      <c r="I49" s="68" t="s">
        <v>432</v>
      </c>
      <c r="J49" s="68" t="s">
        <v>433</v>
      </c>
      <c r="K49" s="21" t="str">
        <f>VLOOKUP(F49, 'RHA A to F by CCA'!A:B, 2,0)</f>
        <v>Area D</v>
      </c>
      <c r="L49" s="86" t="s">
        <v>742</v>
      </c>
      <c r="M49" s="68" t="s">
        <v>434</v>
      </c>
      <c r="N49" s="87">
        <v>8</v>
      </c>
      <c r="O49" s="87">
        <v>5</v>
      </c>
      <c r="P49" s="64">
        <f t="shared" si="0"/>
        <v>62.5</v>
      </c>
      <c r="Q49" s="87">
        <v>0</v>
      </c>
      <c r="R49" s="87">
        <v>0</v>
      </c>
      <c r="S49" s="64" t="e">
        <f t="shared" si="1"/>
        <v>#DIV/0!</v>
      </c>
      <c r="T49" s="88" t="s">
        <v>1400</v>
      </c>
      <c r="U49" s="87">
        <v>0</v>
      </c>
      <c r="V49" s="89">
        <v>44615.455062696761</v>
      </c>
      <c r="W49" s="89" t="s">
        <v>273</v>
      </c>
      <c r="X49" s="68">
        <v>224</v>
      </c>
      <c r="Y49" s="86" t="s">
        <v>717</v>
      </c>
      <c r="Z49" s="86" t="s">
        <v>126</v>
      </c>
      <c r="AA49" s="92" t="str">
        <f t="shared" si="2"/>
        <v>Ard Realt
, Droumleigh, Bantry, Co. Cork</v>
      </c>
      <c r="AB49" s="147" t="str">
        <f t="shared" si="3"/>
        <v>CHO 4</v>
      </c>
      <c r="AC49" s="147" t="s">
        <v>78</v>
      </c>
      <c r="AD49" s="147" t="s">
        <v>78</v>
      </c>
      <c r="AE49" s="147" t="s">
        <v>78</v>
      </c>
      <c r="AF49" s="64">
        <f t="shared" si="4"/>
        <v>62.5</v>
      </c>
      <c r="AG49" s="172" t="s">
        <v>78</v>
      </c>
      <c r="AH49" s="147" t="s">
        <v>78</v>
      </c>
      <c r="AI49" s="147" t="s">
        <v>78</v>
      </c>
      <c r="AJ49" s="147" t="s">
        <v>78</v>
      </c>
      <c r="AK49" s="64" t="s">
        <v>78</v>
      </c>
      <c r="AL49" s="172" t="s">
        <v>78</v>
      </c>
    </row>
    <row r="50" spans="1:38" x14ac:dyDescent="0.2">
      <c r="A50" s="68" t="s">
        <v>492</v>
      </c>
      <c r="B50" s="85" t="s">
        <v>1584</v>
      </c>
      <c r="C50" s="85" t="s">
        <v>1585</v>
      </c>
      <c r="D50" s="86" t="s">
        <v>157</v>
      </c>
      <c r="E50" s="86" t="s">
        <v>490</v>
      </c>
      <c r="F50" s="68" t="s">
        <v>430</v>
      </c>
      <c r="G50" s="68" t="s">
        <v>1464</v>
      </c>
      <c r="H50" s="68" t="s">
        <v>431</v>
      </c>
      <c r="I50" s="68" t="s">
        <v>432</v>
      </c>
      <c r="J50" s="68" t="s">
        <v>433</v>
      </c>
      <c r="K50" s="21" t="str">
        <f>VLOOKUP(F50, 'RHA A to F by CCA'!A:B, 2,0)</f>
        <v>Area D</v>
      </c>
      <c r="L50" s="86" t="s">
        <v>742</v>
      </c>
      <c r="M50" s="68" t="s">
        <v>434</v>
      </c>
      <c r="N50" s="87">
        <v>18</v>
      </c>
      <c r="O50" s="87">
        <v>10</v>
      </c>
      <c r="P50" s="64">
        <f t="shared" si="0"/>
        <v>55.555555555555557</v>
      </c>
      <c r="Q50" s="87">
        <v>0</v>
      </c>
      <c r="R50" s="87">
        <v>0</v>
      </c>
      <c r="S50" s="64" t="e">
        <f t="shared" si="1"/>
        <v>#DIV/0!</v>
      </c>
      <c r="T50" s="88" t="s">
        <v>1400</v>
      </c>
      <c r="U50" s="87">
        <v>0</v>
      </c>
      <c r="V50" s="89">
        <v>44615.448420555556</v>
      </c>
      <c r="W50" s="89" t="s">
        <v>273</v>
      </c>
      <c r="X50" s="68">
        <v>223</v>
      </c>
      <c r="Y50" s="86" t="s">
        <v>717</v>
      </c>
      <c r="Z50" s="86" t="s">
        <v>126</v>
      </c>
      <c r="AA50" s="92" t="str">
        <f t="shared" si="2"/>
        <v>Centre for Mental Healthcare and Recovery, Bantry General Hospital , Carrignagat, Bantry, Co. Cork</v>
      </c>
      <c r="AB50" s="147" t="str">
        <f t="shared" si="3"/>
        <v>CHO 4</v>
      </c>
      <c r="AC50" s="147">
        <v>11</v>
      </c>
      <c r="AD50" s="147">
        <v>9</v>
      </c>
      <c r="AE50" s="148">
        <v>81.818181818181827</v>
      </c>
      <c r="AF50" s="64">
        <f t="shared" si="4"/>
        <v>55.555555555555557</v>
      </c>
      <c r="AG50" s="172">
        <f t="shared" si="6"/>
        <v>-26.26262626262627</v>
      </c>
      <c r="AH50" s="147">
        <v>0</v>
      </c>
      <c r="AI50" s="147">
        <v>0</v>
      </c>
      <c r="AJ50" s="147" t="s">
        <v>78</v>
      </c>
      <c r="AK50" s="64" t="s">
        <v>78</v>
      </c>
      <c r="AL50" s="172" t="s">
        <v>78</v>
      </c>
    </row>
    <row r="51" spans="1:38" x14ac:dyDescent="0.2">
      <c r="A51" s="68" t="s">
        <v>479</v>
      </c>
      <c r="B51" s="85" t="s">
        <v>1586</v>
      </c>
      <c r="C51" s="85" t="s">
        <v>497</v>
      </c>
      <c r="D51" s="86" t="s">
        <v>157</v>
      </c>
      <c r="E51" s="86" t="s">
        <v>498</v>
      </c>
      <c r="F51" s="68" t="s">
        <v>430</v>
      </c>
      <c r="G51" s="68" t="s">
        <v>1464</v>
      </c>
      <c r="H51" s="68" t="s">
        <v>431</v>
      </c>
      <c r="I51" s="68" t="s">
        <v>432</v>
      </c>
      <c r="J51" s="68" t="s">
        <v>433</v>
      </c>
      <c r="K51" s="21" t="str">
        <f>VLOOKUP(F51, 'RHA A to F by CCA'!A:B, 2,0)</f>
        <v>Area D</v>
      </c>
      <c r="L51" s="86" t="s">
        <v>742</v>
      </c>
      <c r="M51" s="68" t="s">
        <v>434</v>
      </c>
      <c r="N51" s="87">
        <v>8</v>
      </c>
      <c r="O51" s="87">
        <v>4</v>
      </c>
      <c r="P51" s="64">
        <f t="shared" si="0"/>
        <v>50</v>
      </c>
      <c r="Q51" s="87">
        <v>0</v>
      </c>
      <c r="R51" s="87">
        <v>0</v>
      </c>
      <c r="S51" s="64" t="e">
        <f t="shared" si="1"/>
        <v>#DIV/0!</v>
      </c>
      <c r="T51" s="88" t="s">
        <v>1400</v>
      </c>
      <c r="U51" s="87">
        <v>0</v>
      </c>
      <c r="V51" s="89">
        <v>44615.476456365737</v>
      </c>
      <c r="W51" s="89" t="s">
        <v>273</v>
      </c>
      <c r="X51" s="68">
        <v>229</v>
      </c>
      <c r="Y51" s="86" t="s">
        <v>717</v>
      </c>
      <c r="Z51" s="86" t="s">
        <v>126</v>
      </c>
      <c r="AA51" s="92" t="str">
        <f t="shared" si="2"/>
        <v>St. Colman's House
, Macroom, Co. Cork</v>
      </c>
      <c r="AB51" s="147" t="str">
        <f t="shared" si="3"/>
        <v>CHO 4</v>
      </c>
      <c r="AC51" s="147">
        <v>8</v>
      </c>
      <c r="AD51" s="147">
        <v>8</v>
      </c>
      <c r="AE51" s="148">
        <v>100</v>
      </c>
      <c r="AF51" s="64">
        <f t="shared" si="4"/>
        <v>50</v>
      </c>
      <c r="AG51" s="172">
        <f t="shared" si="6"/>
        <v>-50</v>
      </c>
      <c r="AH51" s="147">
        <v>0</v>
      </c>
      <c r="AI51" s="147">
        <v>0</v>
      </c>
      <c r="AJ51" s="147" t="s">
        <v>78</v>
      </c>
      <c r="AK51" s="64" t="s">
        <v>78</v>
      </c>
      <c r="AL51" s="172" t="s">
        <v>78</v>
      </c>
    </row>
    <row r="52" spans="1:38" x14ac:dyDescent="0.2">
      <c r="A52" s="68" t="s">
        <v>641</v>
      </c>
      <c r="B52" s="85" t="s">
        <v>1587</v>
      </c>
      <c r="C52" s="85" t="s">
        <v>1588</v>
      </c>
      <c r="D52" s="86" t="s">
        <v>127</v>
      </c>
      <c r="E52" s="86" t="s">
        <v>644</v>
      </c>
      <c r="F52" s="68" t="s">
        <v>384</v>
      </c>
      <c r="G52" s="68" t="s">
        <v>385</v>
      </c>
      <c r="H52" s="68" t="s">
        <v>1589</v>
      </c>
      <c r="I52" s="68" t="s">
        <v>612</v>
      </c>
      <c r="J52" s="68" t="s">
        <v>613</v>
      </c>
      <c r="K52" s="21" t="str">
        <f>VLOOKUP(F52, 'RHA A to F by CCA'!A:B, 2,0)</f>
        <v>Area E</v>
      </c>
      <c r="L52" s="86" t="s">
        <v>742</v>
      </c>
      <c r="M52" s="68" t="s">
        <v>614</v>
      </c>
      <c r="N52" s="87">
        <v>11</v>
      </c>
      <c r="O52" s="87">
        <v>11</v>
      </c>
      <c r="P52" s="64">
        <f t="shared" si="0"/>
        <v>100</v>
      </c>
      <c r="Q52" s="87">
        <v>4</v>
      </c>
      <c r="R52" s="87">
        <v>2</v>
      </c>
      <c r="S52" s="64">
        <f t="shared" si="1"/>
        <v>50</v>
      </c>
      <c r="T52" s="88" t="s">
        <v>135</v>
      </c>
      <c r="U52" s="87">
        <v>30</v>
      </c>
      <c r="V52" s="89">
        <v>44543.129070393516</v>
      </c>
      <c r="W52" s="89" t="s">
        <v>251</v>
      </c>
      <c r="X52" s="68">
        <v>36</v>
      </c>
      <c r="Y52" s="86" t="s">
        <v>1478</v>
      </c>
      <c r="Z52" s="86" t="s">
        <v>126</v>
      </c>
      <c r="AA52" s="92" t="str">
        <f t="shared" si="2"/>
        <v>Cluain Arann Residential and Community Nursing Unit, Avondale Crescent, Tipperary town</v>
      </c>
      <c r="AB52" s="147" t="str">
        <f t="shared" si="3"/>
        <v>CHO 5</v>
      </c>
      <c r="AC52" s="147">
        <v>9</v>
      </c>
      <c r="AD52" s="147">
        <v>8</v>
      </c>
      <c r="AE52" s="148">
        <v>88.888888888888886</v>
      </c>
      <c r="AF52" s="64">
        <f t="shared" si="4"/>
        <v>100</v>
      </c>
      <c r="AG52" s="172">
        <f t="shared" si="6"/>
        <v>11.111111111111114</v>
      </c>
      <c r="AH52" s="147">
        <v>8</v>
      </c>
      <c r="AI52" s="147">
        <v>7</v>
      </c>
      <c r="AJ52" s="148">
        <v>87.5</v>
      </c>
      <c r="AK52" s="64">
        <f t="shared" si="5"/>
        <v>50</v>
      </c>
      <c r="AL52" s="172">
        <f t="shared" ref="AL52" si="9">AK52-AJ52</f>
        <v>-37.5</v>
      </c>
    </row>
    <row r="53" spans="1:38" x14ac:dyDescent="0.2">
      <c r="A53" s="68" t="s">
        <v>645</v>
      </c>
      <c r="B53" s="85" t="s">
        <v>1590</v>
      </c>
      <c r="C53" s="85" t="s">
        <v>1591</v>
      </c>
      <c r="D53" s="86" t="s">
        <v>127</v>
      </c>
      <c r="E53" s="86" t="s">
        <v>648</v>
      </c>
      <c r="F53" s="68" t="s">
        <v>610</v>
      </c>
      <c r="G53" s="68" t="s">
        <v>1466</v>
      </c>
      <c r="H53" s="68" t="s">
        <v>611</v>
      </c>
      <c r="I53" s="68" t="s">
        <v>612</v>
      </c>
      <c r="J53" s="68" t="s">
        <v>613</v>
      </c>
      <c r="K53" s="21" t="str">
        <f>VLOOKUP(F53, 'RHA A to F by CCA'!A:B, 2,0)</f>
        <v>Area C</v>
      </c>
      <c r="L53" s="86" t="s">
        <v>742</v>
      </c>
      <c r="M53" s="68" t="s">
        <v>614</v>
      </c>
      <c r="N53" s="87">
        <v>40</v>
      </c>
      <c r="O53" s="87">
        <v>40</v>
      </c>
      <c r="P53" s="64">
        <f t="shared" si="0"/>
        <v>100</v>
      </c>
      <c r="Q53" s="87">
        <v>1</v>
      </c>
      <c r="R53" s="87">
        <v>1</v>
      </c>
      <c r="S53" s="64">
        <f t="shared" si="1"/>
        <v>100</v>
      </c>
      <c r="T53" s="88" t="s">
        <v>125</v>
      </c>
      <c r="U53" s="87">
        <v>63</v>
      </c>
      <c r="V53" s="89">
        <v>44543.144656550925</v>
      </c>
      <c r="W53" s="89" t="s">
        <v>251</v>
      </c>
      <c r="X53" s="68">
        <v>41</v>
      </c>
      <c r="Y53" s="86" t="s">
        <v>1478</v>
      </c>
      <c r="Z53" s="86" t="s">
        <v>126</v>
      </c>
      <c r="AA53" s="92" t="str">
        <f t="shared" si="2"/>
        <v>Sacred Heart Hospital, Carlow, Old Dublin Road, Carlow</v>
      </c>
      <c r="AB53" s="147" t="str">
        <f t="shared" si="3"/>
        <v>CHO 5</v>
      </c>
      <c r="AC53" s="147" t="s">
        <v>78</v>
      </c>
      <c r="AD53" s="147" t="s">
        <v>78</v>
      </c>
      <c r="AE53" s="147" t="s">
        <v>78</v>
      </c>
      <c r="AF53" s="64">
        <f t="shared" si="4"/>
        <v>100</v>
      </c>
      <c r="AG53" s="172" t="s">
        <v>78</v>
      </c>
      <c r="AH53" s="147" t="s">
        <v>78</v>
      </c>
      <c r="AI53" s="147" t="s">
        <v>78</v>
      </c>
      <c r="AJ53" s="147" t="s">
        <v>78</v>
      </c>
      <c r="AK53" s="64">
        <f t="shared" si="5"/>
        <v>100</v>
      </c>
      <c r="AL53" s="172" t="s">
        <v>78</v>
      </c>
    </row>
    <row r="54" spans="1:38" x14ac:dyDescent="0.2">
      <c r="A54" s="68" t="s">
        <v>649</v>
      </c>
      <c r="B54" s="85" t="s">
        <v>1592</v>
      </c>
      <c r="C54" s="85" t="s">
        <v>1593</v>
      </c>
      <c r="D54" s="86" t="s">
        <v>157</v>
      </c>
      <c r="E54" s="86" t="s">
        <v>652</v>
      </c>
      <c r="F54" s="68" t="s">
        <v>384</v>
      </c>
      <c r="G54" s="68" t="s">
        <v>385</v>
      </c>
      <c r="H54" s="68" t="s">
        <v>1589</v>
      </c>
      <c r="I54" s="68" t="s">
        <v>612</v>
      </c>
      <c r="J54" s="68" t="s">
        <v>613</v>
      </c>
      <c r="K54" s="21" t="str">
        <f>VLOOKUP(F54, 'RHA A to F by CCA'!A:B, 2,0)</f>
        <v>Area E</v>
      </c>
      <c r="L54" s="86" t="s">
        <v>742</v>
      </c>
      <c r="M54" s="68" t="s">
        <v>614</v>
      </c>
      <c r="N54" s="87">
        <v>5</v>
      </c>
      <c r="O54" s="87">
        <v>5</v>
      </c>
      <c r="P54" s="64">
        <f t="shared" si="0"/>
        <v>100</v>
      </c>
      <c r="Q54" s="87">
        <v>0</v>
      </c>
      <c r="R54" s="87">
        <v>0</v>
      </c>
      <c r="S54" s="64" t="e">
        <f t="shared" si="1"/>
        <v>#DIV/0!</v>
      </c>
      <c r="T54" s="88" t="s">
        <v>135</v>
      </c>
      <c r="U54" s="87">
        <v>10</v>
      </c>
      <c r="V54" s="89">
        <v>44543.168767071758</v>
      </c>
      <c r="W54" s="89" t="s">
        <v>251</v>
      </c>
      <c r="X54" s="68">
        <v>44</v>
      </c>
      <c r="Y54" s="86" t="s">
        <v>1479</v>
      </c>
      <c r="Z54" s="86" t="s">
        <v>126</v>
      </c>
      <c r="AA54" s="92" t="str">
        <f t="shared" si="2"/>
        <v>Mount Sion Community Residence, Murgasty Road, Tipperary Town, Co. Tipperary</v>
      </c>
      <c r="AB54" s="147" t="str">
        <f t="shared" si="3"/>
        <v>CHO 5</v>
      </c>
      <c r="AC54" s="147" t="s">
        <v>78</v>
      </c>
      <c r="AD54" s="147" t="s">
        <v>78</v>
      </c>
      <c r="AE54" s="147" t="s">
        <v>78</v>
      </c>
      <c r="AF54" s="64">
        <f t="shared" si="4"/>
        <v>100</v>
      </c>
      <c r="AG54" s="172" t="s">
        <v>78</v>
      </c>
      <c r="AH54" s="147" t="s">
        <v>78</v>
      </c>
      <c r="AI54" s="147" t="s">
        <v>78</v>
      </c>
      <c r="AJ54" s="147" t="s">
        <v>78</v>
      </c>
      <c r="AK54" s="64" t="s">
        <v>78</v>
      </c>
      <c r="AL54" s="172" t="s">
        <v>78</v>
      </c>
    </row>
    <row r="55" spans="1:38" x14ac:dyDescent="0.2">
      <c r="A55" s="68" t="s">
        <v>630</v>
      </c>
      <c r="B55" s="85" t="s">
        <v>1594</v>
      </c>
      <c r="C55" s="85" t="s">
        <v>1595</v>
      </c>
      <c r="D55" s="86" t="s">
        <v>127</v>
      </c>
      <c r="E55" s="86" t="s">
        <v>633</v>
      </c>
      <c r="F55" s="68" t="s">
        <v>624</v>
      </c>
      <c r="G55" s="68" t="s">
        <v>625</v>
      </c>
      <c r="H55" s="68" t="s">
        <v>625</v>
      </c>
      <c r="I55" s="68" t="s">
        <v>612</v>
      </c>
      <c r="J55" s="68" t="s">
        <v>613</v>
      </c>
      <c r="K55" s="21" t="str">
        <f>VLOOKUP(F55, 'RHA A to F by CCA'!A:B, 2,0)</f>
        <v>Area C</v>
      </c>
      <c r="L55" s="86" t="s">
        <v>742</v>
      </c>
      <c r="M55" s="68" t="s">
        <v>614</v>
      </c>
      <c r="N55" s="87">
        <v>24</v>
      </c>
      <c r="O55" s="87">
        <v>24</v>
      </c>
      <c r="P55" s="64">
        <f t="shared" si="0"/>
        <v>100</v>
      </c>
      <c r="Q55" s="87">
        <v>0</v>
      </c>
      <c r="R55" s="87">
        <v>0</v>
      </c>
      <c r="S55" s="64" t="e">
        <f t="shared" si="1"/>
        <v>#DIV/0!</v>
      </c>
      <c r="T55" s="88" t="s">
        <v>135</v>
      </c>
      <c r="U55" s="87">
        <v>30</v>
      </c>
      <c r="V55" s="89">
        <v>44543.474480439814</v>
      </c>
      <c r="W55" s="89" t="s">
        <v>251</v>
      </c>
      <c r="X55" s="68">
        <v>69</v>
      </c>
      <c r="Y55" s="86" t="s">
        <v>1478</v>
      </c>
      <c r="Z55" s="86" t="s">
        <v>126</v>
      </c>
      <c r="AA55" s="92" t="str">
        <f t="shared" si="2"/>
        <v>Abbeygale House
Farnogue Residential Unit, Old hospital Road, Wexford</v>
      </c>
      <c r="AB55" s="147" t="str">
        <f t="shared" si="3"/>
        <v>CHO 5</v>
      </c>
      <c r="AC55" s="147" t="s">
        <v>78</v>
      </c>
      <c r="AD55" s="147" t="s">
        <v>78</v>
      </c>
      <c r="AE55" s="147" t="s">
        <v>78</v>
      </c>
      <c r="AF55" s="64">
        <f t="shared" si="4"/>
        <v>100</v>
      </c>
      <c r="AG55" s="172" t="s">
        <v>78</v>
      </c>
      <c r="AH55" s="147" t="s">
        <v>78</v>
      </c>
      <c r="AI55" s="147" t="s">
        <v>78</v>
      </c>
      <c r="AJ55" s="147" t="s">
        <v>78</v>
      </c>
      <c r="AK55" s="64" t="s">
        <v>78</v>
      </c>
      <c r="AL55" s="172" t="s">
        <v>78</v>
      </c>
    </row>
    <row r="56" spans="1:38" x14ac:dyDescent="0.2">
      <c r="A56" s="68" t="s">
        <v>669</v>
      </c>
      <c r="B56" s="85" t="s">
        <v>1596</v>
      </c>
      <c r="C56" s="85" t="s">
        <v>1597</v>
      </c>
      <c r="D56" s="86" t="s">
        <v>127</v>
      </c>
      <c r="E56" s="86" t="s">
        <v>672</v>
      </c>
      <c r="F56" s="68" t="s">
        <v>624</v>
      </c>
      <c r="G56" s="68" t="s">
        <v>625</v>
      </c>
      <c r="H56" s="68" t="s">
        <v>625</v>
      </c>
      <c r="I56" s="68" t="s">
        <v>612</v>
      </c>
      <c r="J56" s="68" t="s">
        <v>613</v>
      </c>
      <c r="K56" s="21" t="str">
        <f>VLOOKUP(F56, 'RHA A to F by CCA'!A:B, 2,0)</f>
        <v>Area C</v>
      </c>
      <c r="L56" s="86" t="s">
        <v>742</v>
      </c>
      <c r="M56" s="68" t="s">
        <v>614</v>
      </c>
      <c r="N56" s="87">
        <v>70</v>
      </c>
      <c r="O56" s="87">
        <v>69</v>
      </c>
      <c r="P56" s="64">
        <f t="shared" si="0"/>
        <v>98.571428571428584</v>
      </c>
      <c r="Q56" s="87">
        <v>1</v>
      </c>
      <c r="R56" s="87">
        <v>1</v>
      </c>
      <c r="S56" s="64">
        <f t="shared" si="1"/>
        <v>100</v>
      </c>
      <c r="T56" s="88" t="s">
        <v>135</v>
      </c>
      <c r="U56" s="87">
        <v>103</v>
      </c>
      <c r="V56" s="89">
        <v>44543.348120000002</v>
      </c>
      <c r="W56" s="89" t="s">
        <v>251</v>
      </c>
      <c r="X56" s="68">
        <v>61</v>
      </c>
      <c r="Y56" s="86" t="s">
        <v>1478</v>
      </c>
      <c r="Z56" s="86" t="s">
        <v>126</v>
      </c>
      <c r="AA56" s="92" t="str">
        <f t="shared" si="2"/>
        <v>St Johns Community Hospital, Enniscorthy ,Co. Wexford</v>
      </c>
      <c r="AB56" s="147" t="str">
        <f t="shared" si="3"/>
        <v>CHO 5</v>
      </c>
      <c r="AC56" s="147" t="s">
        <v>78</v>
      </c>
      <c r="AD56" s="147" t="s">
        <v>78</v>
      </c>
      <c r="AE56" s="147" t="s">
        <v>78</v>
      </c>
      <c r="AF56" s="64">
        <f t="shared" si="4"/>
        <v>98.571428571428584</v>
      </c>
      <c r="AG56" s="172" t="s">
        <v>78</v>
      </c>
      <c r="AH56" s="147" t="s">
        <v>78</v>
      </c>
      <c r="AI56" s="147" t="s">
        <v>78</v>
      </c>
      <c r="AJ56" s="147" t="s">
        <v>78</v>
      </c>
      <c r="AK56" s="64">
        <f t="shared" si="5"/>
        <v>100</v>
      </c>
      <c r="AL56" s="172" t="s">
        <v>78</v>
      </c>
    </row>
    <row r="57" spans="1:38" x14ac:dyDescent="0.2">
      <c r="A57" s="68" t="s">
        <v>822</v>
      </c>
      <c r="B57" s="85" t="s">
        <v>823</v>
      </c>
      <c r="C57" s="85" t="s">
        <v>1598</v>
      </c>
      <c r="D57" s="86" t="s">
        <v>127</v>
      </c>
      <c r="E57" s="86" t="s">
        <v>825</v>
      </c>
      <c r="F57" s="68" t="s">
        <v>826</v>
      </c>
      <c r="G57" s="68" t="s">
        <v>827</v>
      </c>
      <c r="H57" s="68" t="s">
        <v>827</v>
      </c>
      <c r="I57" s="68" t="s">
        <v>828</v>
      </c>
      <c r="J57" s="68" t="s">
        <v>829</v>
      </c>
      <c r="K57" s="21" t="str">
        <f>VLOOKUP(F57, 'RHA A to F by CCA'!A:B, 2,0)</f>
        <v>Area C</v>
      </c>
      <c r="L57" s="86" t="s">
        <v>742</v>
      </c>
      <c r="M57" s="68" t="s">
        <v>830</v>
      </c>
      <c r="N57" s="87">
        <v>41</v>
      </c>
      <c r="O57" s="87">
        <v>41</v>
      </c>
      <c r="P57" s="64">
        <f t="shared" si="0"/>
        <v>100</v>
      </c>
      <c r="Q57" s="87">
        <v>0</v>
      </c>
      <c r="R57" s="87">
        <v>0</v>
      </c>
      <c r="S57" s="64" t="e">
        <f t="shared" si="1"/>
        <v>#DIV/0!</v>
      </c>
      <c r="T57" s="88" t="s">
        <v>125</v>
      </c>
      <c r="U57" s="87">
        <v>43</v>
      </c>
      <c r="V57" s="89">
        <v>44551.278890856483</v>
      </c>
      <c r="W57" s="89" t="s">
        <v>273</v>
      </c>
      <c r="X57" s="68">
        <v>172</v>
      </c>
      <c r="Y57" s="86" t="s">
        <v>1478</v>
      </c>
      <c r="Z57" s="86" t="s">
        <v>126</v>
      </c>
      <c r="AA57" s="92" t="str">
        <f t="shared" si="2"/>
        <v>Atlanta Nursing Home, Sidmonton Road, Bray, Co. Wicklow</v>
      </c>
      <c r="AB57" s="147" t="str">
        <f t="shared" si="3"/>
        <v>CHO 6</v>
      </c>
      <c r="AC57" s="147" t="s">
        <v>78</v>
      </c>
      <c r="AD57" s="147" t="s">
        <v>78</v>
      </c>
      <c r="AE57" s="147" t="s">
        <v>78</v>
      </c>
      <c r="AF57" s="64">
        <f t="shared" si="4"/>
        <v>100</v>
      </c>
      <c r="AG57" s="172" t="s">
        <v>78</v>
      </c>
      <c r="AH57" s="147" t="s">
        <v>78</v>
      </c>
      <c r="AI57" s="147" t="s">
        <v>78</v>
      </c>
      <c r="AJ57" s="147" t="s">
        <v>78</v>
      </c>
      <c r="AK57" s="64" t="s">
        <v>78</v>
      </c>
      <c r="AL57" s="172" t="s">
        <v>78</v>
      </c>
    </row>
    <row r="58" spans="1:38" x14ac:dyDescent="0.2">
      <c r="A58" s="68" t="s">
        <v>856</v>
      </c>
      <c r="B58" s="85" t="s">
        <v>1599</v>
      </c>
      <c r="C58" s="85" t="s">
        <v>1600</v>
      </c>
      <c r="D58" s="86" t="s">
        <v>127</v>
      </c>
      <c r="E58" s="86" t="s">
        <v>859</v>
      </c>
      <c r="F58" s="68" t="s">
        <v>826</v>
      </c>
      <c r="G58" s="68" t="s">
        <v>827</v>
      </c>
      <c r="H58" s="68" t="s">
        <v>827</v>
      </c>
      <c r="I58" s="68" t="s">
        <v>828</v>
      </c>
      <c r="J58" s="68" t="s">
        <v>829</v>
      </c>
      <c r="K58" s="21" t="str">
        <f>VLOOKUP(F58, 'RHA A to F by CCA'!A:B, 2,0)</f>
        <v>Area C</v>
      </c>
      <c r="L58" s="86" t="s">
        <v>742</v>
      </c>
      <c r="M58" s="68" t="s">
        <v>830</v>
      </c>
      <c r="N58" s="87">
        <v>38</v>
      </c>
      <c r="O58" s="87">
        <v>38</v>
      </c>
      <c r="P58" s="64">
        <f t="shared" si="0"/>
        <v>100</v>
      </c>
      <c r="Q58" s="87">
        <v>0</v>
      </c>
      <c r="R58" s="87">
        <v>0</v>
      </c>
      <c r="S58" s="64" t="e">
        <f t="shared" si="1"/>
        <v>#DIV/0!</v>
      </c>
      <c r="T58" s="88" t="s">
        <v>135</v>
      </c>
      <c r="U58" s="87">
        <v>7</v>
      </c>
      <c r="V58" s="89">
        <v>44575.182217881942</v>
      </c>
      <c r="W58" s="89" t="s">
        <v>1924</v>
      </c>
      <c r="X58" s="68">
        <v>211</v>
      </c>
      <c r="Y58" s="86" t="s">
        <v>1478</v>
      </c>
      <c r="Z58" s="86" t="s">
        <v>126</v>
      </c>
      <c r="AA58" s="92" t="str">
        <f t="shared" si="2"/>
        <v>Dalkey Community Unit For Older Persons, Kilbegnet Close, Dalkey , Co Dublin</v>
      </c>
      <c r="AB58" s="147" t="str">
        <f t="shared" si="3"/>
        <v>CHO 6</v>
      </c>
      <c r="AC58" s="147">
        <v>35</v>
      </c>
      <c r="AD58" s="147">
        <v>34</v>
      </c>
      <c r="AE58" s="148">
        <v>97.142857142857139</v>
      </c>
      <c r="AF58" s="64">
        <f t="shared" si="4"/>
        <v>100</v>
      </c>
      <c r="AG58" s="172">
        <f t="shared" si="6"/>
        <v>2.8571428571428612</v>
      </c>
      <c r="AH58" s="147">
        <v>0</v>
      </c>
      <c r="AI58" s="147">
        <v>0</v>
      </c>
      <c r="AJ58" s="147" t="s">
        <v>78</v>
      </c>
      <c r="AK58" s="64" t="s">
        <v>78</v>
      </c>
      <c r="AL58" s="172" t="s">
        <v>78</v>
      </c>
    </row>
    <row r="59" spans="1:38" x14ac:dyDescent="0.2">
      <c r="A59" s="68" t="s">
        <v>852</v>
      </c>
      <c r="B59" s="85" t="s">
        <v>1601</v>
      </c>
      <c r="C59" s="85" t="s">
        <v>1602</v>
      </c>
      <c r="D59" s="86" t="s">
        <v>127</v>
      </c>
      <c r="E59" s="86" t="s">
        <v>855</v>
      </c>
      <c r="F59" s="68" t="s">
        <v>826</v>
      </c>
      <c r="G59" s="68" t="s">
        <v>827</v>
      </c>
      <c r="H59" s="68" t="s">
        <v>827</v>
      </c>
      <c r="I59" s="68" t="s">
        <v>828</v>
      </c>
      <c r="J59" s="68" t="s">
        <v>829</v>
      </c>
      <c r="K59" s="21" t="str">
        <f>VLOOKUP(F59, 'RHA A to F by CCA'!A:B, 2,0)</f>
        <v>Area C</v>
      </c>
      <c r="L59" s="86" t="s">
        <v>742</v>
      </c>
      <c r="M59" s="68" t="s">
        <v>830</v>
      </c>
      <c r="N59" s="87">
        <v>77</v>
      </c>
      <c r="O59" s="87">
        <v>75</v>
      </c>
      <c r="P59" s="64">
        <f t="shared" si="0"/>
        <v>97.402597402597408</v>
      </c>
      <c r="Q59" s="87">
        <v>0</v>
      </c>
      <c r="R59" s="87">
        <v>0</v>
      </c>
      <c r="S59" s="64" t="e">
        <f t="shared" si="1"/>
        <v>#DIV/0!</v>
      </c>
      <c r="T59" s="88" t="s">
        <v>135</v>
      </c>
      <c r="U59" s="87">
        <v>92</v>
      </c>
      <c r="V59" s="89">
        <v>44540.252263599534</v>
      </c>
      <c r="W59" s="89" t="s">
        <v>251</v>
      </c>
      <c r="X59" s="68">
        <v>19</v>
      </c>
      <c r="Y59" s="86" t="s">
        <v>1478</v>
      </c>
      <c r="Z59" s="86" t="s">
        <v>126</v>
      </c>
      <c r="AA59" s="92" t="str">
        <f t="shared" si="2"/>
        <v>St. Colmans Residential Care Centre, Rathdrum, Co. Wicklow</v>
      </c>
      <c r="AB59" s="147" t="str">
        <f t="shared" si="3"/>
        <v>CHO 6</v>
      </c>
      <c r="AC59" s="147">
        <v>85</v>
      </c>
      <c r="AD59" s="147">
        <v>82</v>
      </c>
      <c r="AE59" s="148">
        <v>96.470588235294116</v>
      </c>
      <c r="AF59" s="64">
        <f t="shared" si="4"/>
        <v>97.402597402597408</v>
      </c>
      <c r="AG59" s="172">
        <f t="shared" si="6"/>
        <v>0.93200916730329197</v>
      </c>
      <c r="AH59" s="147">
        <v>2</v>
      </c>
      <c r="AI59" s="147">
        <v>2</v>
      </c>
      <c r="AJ59" s="148">
        <v>100</v>
      </c>
      <c r="AK59" s="64" t="s">
        <v>78</v>
      </c>
      <c r="AL59" s="172" t="s">
        <v>78</v>
      </c>
    </row>
    <row r="60" spans="1:38" x14ac:dyDescent="0.2">
      <c r="A60" s="68" t="s">
        <v>1603</v>
      </c>
      <c r="B60" s="85" t="s">
        <v>1604</v>
      </c>
      <c r="C60" s="85" t="s">
        <v>1605</v>
      </c>
      <c r="D60" s="86" t="s">
        <v>157</v>
      </c>
      <c r="E60" s="86" t="s">
        <v>893</v>
      </c>
      <c r="F60" s="68" t="s">
        <v>894</v>
      </c>
      <c r="G60" s="68" t="s">
        <v>1471</v>
      </c>
      <c r="H60" s="68" t="s">
        <v>836</v>
      </c>
      <c r="I60" s="68" t="s">
        <v>828</v>
      </c>
      <c r="J60" s="68" t="s">
        <v>829</v>
      </c>
      <c r="K60" s="21" t="str">
        <f>VLOOKUP(F60, 'RHA A to F by CCA'!A:B, 2,0)</f>
        <v>Area B</v>
      </c>
      <c r="L60" s="86" t="s">
        <v>742</v>
      </c>
      <c r="M60" s="68" t="s">
        <v>870</v>
      </c>
      <c r="N60" s="87">
        <v>0</v>
      </c>
      <c r="O60" s="87">
        <v>0</v>
      </c>
      <c r="P60" s="64" t="e">
        <f t="shared" si="0"/>
        <v>#DIV/0!</v>
      </c>
      <c r="Q60" s="87">
        <v>24</v>
      </c>
      <c r="R60" s="87">
        <v>15</v>
      </c>
      <c r="S60" s="64">
        <f t="shared" si="1"/>
        <v>62.5</v>
      </c>
      <c r="T60" s="88" t="s">
        <v>135</v>
      </c>
      <c r="U60" s="87">
        <v>24</v>
      </c>
      <c r="V60" s="89">
        <v>44544.249778750003</v>
      </c>
      <c r="W60" s="89" t="s">
        <v>1923</v>
      </c>
      <c r="X60" s="68">
        <v>86</v>
      </c>
      <c r="Y60" s="86" t="s">
        <v>1479</v>
      </c>
      <c r="Z60" s="86" t="s">
        <v>126</v>
      </c>
      <c r="AA60" s="92" t="str">
        <f t="shared" si="2"/>
        <v>Linn Dara Child and Adolescent Mental Health Service (Inpatient CAMHS) , Cherry Orchard Campus, Dublin 10</v>
      </c>
      <c r="AB60" s="147" t="str">
        <f t="shared" si="3"/>
        <v>CHO 7</v>
      </c>
      <c r="AC60" s="147" t="s">
        <v>78</v>
      </c>
      <c r="AD60" s="147" t="s">
        <v>78</v>
      </c>
      <c r="AE60" s="147" t="s">
        <v>78</v>
      </c>
      <c r="AF60" s="64" t="s">
        <v>78</v>
      </c>
      <c r="AG60" s="172" t="s">
        <v>78</v>
      </c>
      <c r="AH60" s="147" t="s">
        <v>78</v>
      </c>
      <c r="AI60" s="147" t="s">
        <v>78</v>
      </c>
      <c r="AJ60" s="147" t="s">
        <v>78</v>
      </c>
      <c r="AK60" s="64">
        <f t="shared" si="5"/>
        <v>62.5</v>
      </c>
      <c r="AL60" s="172" t="s">
        <v>78</v>
      </c>
    </row>
    <row r="61" spans="1:38" x14ac:dyDescent="0.2">
      <c r="A61" s="68" t="s">
        <v>871</v>
      </c>
      <c r="B61" s="85" t="s">
        <v>1606</v>
      </c>
      <c r="C61" s="85" t="s">
        <v>1607</v>
      </c>
      <c r="D61" s="86" t="s">
        <v>127</v>
      </c>
      <c r="E61" s="86" t="s">
        <v>874</v>
      </c>
      <c r="F61" s="68" t="s">
        <v>826</v>
      </c>
      <c r="G61" s="68" t="s">
        <v>827</v>
      </c>
      <c r="H61" s="68" t="s">
        <v>827</v>
      </c>
      <c r="I61" s="68" t="s">
        <v>828</v>
      </c>
      <c r="J61" s="68" t="s">
        <v>829</v>
      </c>
      <c r="K61" s="21" t="str">
        <f>VLOOKUP(F61, 'RHA A to F by CCA'!A:B, 2,0)</f>
        <v>Area C</v>
      </c>
      <c r="L61" s="86" t="s">
        <v>742</v>
      </c>
      <c r="M61" s="68" t="s">
        <v>870</v>
      </c>
      <c r="N61" s="87">
        <v>48</v>
      </c>
      <c r="O61" s="87">
        <v>48</v>
      </c>
      <c r="P61" s="64">
        <f t="shared" si="0"/>
        <v>100</v>
      </c>
      <c r="Q61" s="87">
        <v>0</v>
      </c>
      <c r="R61" s="87">
        <v>0</v>
      </c>
      <c r="S61" s="64" t="e">
        <f t="shared" si="1"/>
        <v>#DIV/0!</v>
      </c>
      <c r="T61" s="88" t="s">
        <v>135</v>
      </c>
      <c r="U61" s="87">
        <v>60</v>
      </c>
      <c r="V61" s="89">
        <v>44543.481501331022</v>
      </c>
      <c r="W61" s="89" t="s">
        <v>251</v>
      </c>
      <c r="X61" s="68">
        <v>70</v>
      </c>
      <c r="Y61" s="86" t="s">
        <v>1478</v>
      </c>
      <c r="Z61" s="86" t="s">
        <v>126</v>
      </c>
      <c r="AA61" s="92" t="str">
        <f t="shared" si="2"/>
        <v>BALTINGLASS COMMUNITY HOSPITAL, BALTINGLASS, CO. WICKLOW</v>
      </c>
      <c r="AB61" s="147" t="str">
        <f t="shared" si="3"/>
        <v>CHO 7</v>
      </c>
      <c r="AC61" s="147">
        <v>54</v>
      </c>
      <c r="AD61" s="147">
        <v>52</v>
      </c>
      <c r="AE61" s="148">
        <v>96.296296296296291</v>
      </c>
      <c r="AF61" s="64">
        <f t="shared" si="4"/>
        <v>100</v>
      </c>
      <c r="AG61" s="172">
        <f t="shared" si="6"/>
        <v>3.7037037037037095</v>
      </c>
      <c r="AH61" s="147">
        <v>0</v>
      </c>
      <c r="AI61" s="147">
        <v>0</v>
      </c>
      <c r="AJ61" s="147" t="s">
        <v>78</v>
      </c>
      <c r="AK61" s="64" t="s">
        <v>78</v>
      </c>
      <c r="AL61" s="172" t="s">
        <v>78</v>
      </c>
    </row>
    <row r="62" spans="1:38" x14ac:dyDescent="0.2">
      <c r="A62" s="68" t="s">
        <v>1608</v>
      </c>
      <c r="B62" s="85" t="s">
        <v>1609</v>
      </c>
      <c r="C62" s="85" t="s">
        <v>1610</v>
      </c>
      <c r="D62" s="86" t="s">
        <v>157</v>
      </c>
      <c r="E62" s="86" t="s">
        <v>1611</v>
      </c>
      <c r="F62" s="68" t="s">
        <v>869</v>
      </c>
      <c r="G62" s="68" t="s">
        <v>1469</v>
      </c>
      <c r="H62" s="68" t="s">
        <v>836</v>
      </c>
      <c r="I62" s="68" t="s">
        <v>828</v>
      </c>
      <c r="J62" s="68" t="s">
        <v>829</v>
      </c>
      <c r="K62" s="21" t="str">
        <f>VLOOKUP(F62, 'RHA A to F by CCA'!A:B, 2,0)</f>
        <v>Area B</v>
      </c>
      <c r="L62" s="86" t="s">
        <v>742</v>
      </c>
      <c r="M62" s="68" t="s">
        <v>870</v>
      </c>
      <c r="N62" s="87">
        <v>7</v>
      </c>
      <c r="O62" s="87">
        <v>7</v>
      </c>
      <c r="P62" s="64">
        <f t="shared" si="0"/>
        <v>100</v>
      </c>
      <c r="Q62" s="87">
        <v>0</v>
      </c>
      <c r="R62" s="87">
        <v>0</v>
      </c>
      <c r="S62" s="64" t="e">
        <f t="shared" si="1"/>
        <v>#DIV/0!</v>
      </c>
      <c r="T62" s="88" t="s">
        <v>135</v>
      </c>
      <c r="U62" s="87">
        <v>10</v>
      </c>
      <c r="V62" s="89">
        <v>44551.149636203707</v>
      </c>
      <c r="W62" s="89" t="s">
        <v>273</v>
      </c>
      <c r="X62" s="68">
        <v>168</v>
      </c>
      <c r="Y62" s="86" t="s">
        <v>1479</v>
      </c>
      <c r="Z62" s="86" t="s">
        <v>126</v>
      </c>
      <c r="AA62" s="92" t="str">
        <f t="shared" si="2"/>
        <v xml:space="preserve">Cashel House, 203 Cashel House, Cashel Road, Dublin 12 </v>
      </c>
      <c r="AB62" s="147" t="str">
        <f t="shared" si="3"/>
        <v>CHO 7</v>
      </c>
      <c r="AC62" s="147" t="s">
        <v>78</v>
      </c>
      <c r="AD62" s="147" t="s">
        <v>78</v>
      </c>
      <c r="AE62" s="147" t="s">
        <v>78</v>
      </c>
      <c r="AF62" s="64">
        <f t="shared" si="4"/>
        <v>100</v>
      </c>
      <c r="AG62" s="172" t="s">
        <v>78</v>
      </c>
      <c r="AH62" s="147" t="s">
        <v>78</v>
      </c>
      <c r="AI62" s="147" t="s">
        <v>78</v>
      </c>
      <c r="AJ62" s="147" t="s">
        <v>78</v>
      </c>
      <c r="AK62" s="64" t="s">
        <v>78</v>
      </c>
      <c r="AL62" s="172" t="s">
        <v>78</v>
      </c>
    </row>
    <row r="63" spans="1:38" x14ac:dyDescent="0.2">
      <c r="A63" s="68" t="s">
        <v>1612</v>
      </c>
      <c r="B63" s="85" t="s">
        <v>1613</v>
      </c>
      <c r="C63" s="85" t="s">
        <v>1614</v>
      </c>
      <c r="D63" s="86" t="s">
        <v>157</v>
      </c>
      <c r="E63" s="86" t="s">
        <v>1615</v>
      </c>
      <c r="F63" s="68" t="s">
        <v>902</v>
      </c>
      <c r="G63" s="68" t="s">
        <v>1472</v>
      </c>
      <c r="H63" s="68" t="s">
        <v>836</v>
      </c>
      <c r="I63" s="68" t="s">
        <v>828</v>
      </c>
      <c r="J63" s="68" t="s">
        <v>829</v>
      </c>
      <c r="K63" s="21" t="str">
        <f>VLOOKUP(F63, 'RHA A to F by CCA'!A:B, 2,0)</f>
        <v>Area B</v>
      </c>
      <c r="L63" s="86" t="s">
        <v>742</v>
      </c>
      <c r="M63" s="68" t="s">
        <v>870</v>
      </c>
      <c r="N63" s="87">
        <v>4</v>
      </c>
      <c r="O63" s="87">
        <v>4</v>
      </c>
      <c r="P63" s="64">
        <f t="shared" si="0"/>
        <v>100</v>
      </c>
      <c r="Q63" s="87">
        <v>0</v>
      </c>
      <c r="R63" s="87">
        <v>0</v>
      </c>
      <c r="S63" s="64" t="e">
        <f t="shared" si="1"/>
        <v>#DIV/0!</v>
      </c>
      <c r="T63" s="88" t="s">
        <v>135</v>
      </c>
      <c r="U63" s="87">
        <v>5</v>
      </c>
      <c r="V63" s="89">
        <v>44551.154768437496</v>
      </c>
      <c r="W63" s="89" t="s">
        <v>273</v>
      </c>
      <c r="X63" s="68">
        <v>169</v>
      </c>
      <c r="Y63" s="86" t="s">
        <v>1479</v>
      </c>
      <c r="Z63" s="86" t="s">
        <v>126</v>
      </c>
      <c r="AA63" s="92" t="str">
        <f t="shared" si="2"/>
        <v>Ashdale House, Ashdale House, Ashdale Road, Terenure, Dublin 6W</v>
      </c>
      <c r="AB63" s="147" t="str">
        <f t="shared" si="3"/>
        <v>CHO 7</v>
      </c>
      <c r="AC63" s="147" t="s">
        <v>78</v>
      </c>
      <c r="AD63" s="147" t="s">
        <v>78</v>
      </c>
      <c r="AE63" s="147" t="s">
        <v>78</v>
      </c>
      <c r="AF63" s="64">
        <f t="shared" si="4"/>
        <v>100</v>
      </c>
      <c r="AG63" s="172" t="s">
        <v>78</v>
      </c>
      <c r="AH63" s="147" t="s">
        <v>78</v>
      </c>
      <c r="AI63" s="147" t="s">
        <v>78</v>
      </c>
      <c r="AJ63" s="147" t="s">
        <v>78</v>
      </c>
      <c r="AK63" s="64" t="s">
        <v>78</v>
      </c>
      <c r="AL63" s="172" t="s">
        <v>78</v>
      </c>
    </row>
    <row r="64" spans="1:38" x14ac:dyDescent="0.2">
      <c r="A64" s="68" t="s">
        <v>1616</v>
      </c>
      <c r="B64" s="85" t="s">
        <v>948</v>
      </c>
      <c r="C64" s="85" t="s">
        <v>1617</v>
      </c>
      <c r="D64" s="86" t="s">
        <v>157</v>
      </c>
      <c r="E64" s="86" t="s">
        <v>1618</v>
      </c>
      <c r="F64" s="68" t="s">
        <v>869</v>
      </c>
      <c r="G64" s="68" t="s">
        <v>1469</v>
      </c>
      <c r="H64" s="68" t="s">
        <v>836</v>
      </c>
      <c r="I64" s="68" t="s">
        <v>828</v>
      </c>
      <c r="J64" s="68" t="s">
        <v>829</v>
      </c>
      <c r="K64" s="21" t="str">
        <f>VLOOKUP(F64, 'RHA A to F by CCA'!A:B, 2,0)</f>
        <v>Area B</v>
      </c>
      <c r="L64" s="86" t="s">
        <v>742</v>
      </c>
      <c r="M64" s="68" t="s">
        <v>870</v>
      </c>
      <c r="N64" s="87">
        <v>5</v>
      </c>
      <c r="O64" s="87">
        <v>5</v>
      </c>
      <c r="P64" s="64">
        <f t="shared" si="0"/>
        <v>100</v>
      </c>
      <c r="Q64" s="87">
        <v>0</v>
      </c>
      <c r="R64" s="87">
        <v>0</v>
      </c>
      <c r="S64" s="64" t="e">
        <f t="shared" si="1"/>
        <v>#DIV/0!</v>
      </c>
      <c r="T64" s="88" t="s">
        <v>135</v>
      </c>
      <c r="U64" s="87">
        <v>7</v>
      </c>
      <c r="V64" s="89">
        <v>44551.158386932868</v>
      </c>
      <c r="W64" s="89" t="s">
        <v>273</v>
      </c>
      <c r="X64" s="68">
        <v>170</v>
      </c>
      <c r="Y64" s="86" t="s">
        <v>1479</v>
      </c>
      <c r="Z64" s="86" t="s">
        <v>126</v>
      </c>
      <c r="AA64" s="92" t="str">
        <f t="shared" si="2"/>
        <v>Beaufort House, 15 Main Road Tallaght, Dublin 24</v>
      </c>
      <c r="AB64" s="147" t="str">
        <f t="shared" si="3"/>
        <v>CHO 7</v>
      </c>
      <c r="AC64" s="147" t="s">
        <v>78</v>
      </c>
      <c r="AD64" s="147" t="s">
        <v>78</v>
      </c>
      <c r="AE64" s="147" t="s">
        <v>78</v>
      </c>
      <c r="AF64" s="64">
        <f t="shared" si="4"/>
        <v>100</v>
      </c>
      <c r="AG64" s="172" t="s">
        <v>78</v>
      </c>
      <c r="AH64" s="147" t="s">
        <v>78</v>
      </c>
      <c r="AI64" s="147" t="s">
        <v>78</v>
      </c>
      <c r="AJ64" s="147" t="s">
        <v>78</v>
      </c>
      <c r="AK64" s="64" t="s">
        <v>78</v>
      </c>
      <c r="AL64" s="172" t="s">
        <v>78</v>
      </c>
    </row>
    <row r="65" spans="1:38" x14ac:dyDescent="0.2">
      <c r="A65" s="68" t="s">
        <v>881</v>
      </c>
      <c r="B65" s="85" t="s">
        <v>1619</v>
      </c>
      <c r="C65" s="85" t="s">
        <v>1620</v>
      </c>
      <c r="D65" s="86" t="s">
        <v>127</v>
      </c>
      <c r="E65" s="86" t="s">
        <v>884</v>
      </c>
      <c r="F65" s="68" t="s">
        <v>902</v>
      </c>
      <c r="G65" s="68" t="s">
        <v>1472</v>
      </c>
      <c r="H65" s="68" t="s">
        <v>836</v>
      </c>
      <c r="I65" s="68" t="s">
        <v>828</v>
      </c>
      <c r="J65" s="68" t="s">
        <v>829</v>
      </c>
      <c r="K65" s="21" t="str">
        <f>VLOOKUP(F65, 'RHA A to F by CCA'!A:B, 2,0)</f>
        <v>Area B</v>
      </c>
      <c r="L65" s="86" t="s">
        <v>742</v>
      </c>
      <c r="M65" s="68" t="s">
        <v>870</v>
      </c>
      <c r="N65" s="87">
        <v>45</v>
      </c>
      <c r="O65" s="87">
        <v>44</v>
      </c>
      <c r="P65" s="64">
        <f t="shared" si="0"/>
        <v>97.777777777777771</v>
      </c>
      <c r="Q65" s="87">
        <v>0</v>
      </c>
      <c r="R65" s="87">
        <v>0</v>
      </c>
      <c r="S65" s="64" t="e">
        <f t="shared" si="1"/>
        <v>#DIV/0!</v>
      </c>
      <c r="T65" s="88" t="s">
        <v>135</v>
      </c>
      <c r="U65" s="87">
        <v>45</v>
      </c>
      <c r="V65" s="89">
        <v>44544.435202361114</v>
      </c>
      <c r="W65" s="89" t="s">
        <v>1923</v>
      </c>
      <c r="X65" s="68">
        <v>94</v>
      </c>
      <c r="Y65" s="86" t="s">
        <v>1478</v>
      </c>
      <c r="Z65" s="86" t="s">
        <v>126</v>
      </c>
      <c r="AA65" s="92" t="str">
        <f t="shared" si="2"/>
        <v>Meath Community Unit, 1-9 Heytesbury St, Wood Quay, Dublin 8</v>
      </c>
      <c r="AB65" s="147" t="str">
        <f t="shared" si="3"/>
        <v>CHO 7</v>
      </c>
      <c r="AC65" s="147" t="s">
        <v>78</v>
      </c>
      <c r="AD65" s="147" t="s">
        <v>78</v>
      </c>
      <c r="AE65" s="147" t="s">
        <v>78</v>
      </c>
      <c r="AF65" s="64">
        <f t="shared" si="4"/>
        <v>97.777777777777771</v>
      </c>
      <c r="AG65" s="172" t="s">
        <v>78</v>
      </c>
      <c r="AH65" s="147" t="s">
        <v>78</v>
      </c>
      <c r="AI65" s="147" t="s">
        <v>78</v>
      </c>
      <c r="AJ65" s="147" t="s">
        <v>78</v>
      </c>
      <c r="AK65" s="64" t="s">
        <v>78</v>
      </c>
      <c r="AL65" s="172" t="s">
        <v>78</v>
      </c>
    </row>
    <row r="66" spans="1:38" x14ac:dyDescent="0.2">
      <c r="A66" s="68" t="s">
        <v>895</v>
      </c>
      <c r="B66" s="85" t="s">
        <v>1621</v>
      </c>
      <c r="C66" s="85" t="s">
        <v>1622</v>
      </c>
      <c r="D66" s="86" t="s">
        <v>127</v>
      </c>
      <c r="E66" s="86" t="s">
        <v>898</v>
      </c>
      <c r="F66" s="68" t="s">
        <v>902</v>
      </c>
      <c r="G66" s="68" t="s">
        <v>1472</v>
      </c>
      <c r="H66" s="68" t="s">
        <v>836</v>
      </c>
      <c r="I66" s="68" t="s">
        <v>828</v>
      </c>
      <c r="J66" s="68" t="s">
        <v>829</v>
      </c>
      <c r="K66" s="21" t="str">
        <f>VLOOKUP(F66, 'RHA A to F by CCA'!A:B, 2,0)</f>
        <v>Area B</v>
      </c>
      <c r="L66" s="86" t="s">
        <v>742</v>
      </c>
      <c r="M66" s="68" t="s">
        <v>870</v>
      </c>
      <c r="N66" s="87">
        <v>43</v>
      </c>
      <c r="O66" s="87">
        <v>42</v>
      </c>
      <c r="P66" s="64">
        <f t="shared" ref="P66:P129" si="10">O66/N66*100</f>
        <v>97.674418604651152</v>
      </c>
      <c r="Q66" s="87">
        <v>0</v>
      </c>
      <c r="R66" s="87">
        <v>0</v>
      </c>
      <c r="S66" s="64" t="e">
        <f t="shared" ref="S66:S129" si="11">R66/Q66*100</f>
        <v>#DIV/0!</v>
      </c>
      <c r="T66" s="88" t="s">
        <v>1400</v>
      </c>
      <c r="U66" s="87">
        <v>48</v>
      </c>
      <c r="V66" s="89">
        <v>44550.039624907404</v>
      </c>
      <c r="W66" s="89" t="s">
        <v>273</v>
      </c>
      <c r="X66" s="68">
        <v>156</v>
      </c>
      <c r="Y66" s="86" t="s">
        <v>1478</v>
      </c>
      <c r="Z66" s="86" t="s">
        <v>126</v>
      </c>
      <c r="AA66" s="92" t="str">
        <f t="shared" si="2"/>
        <v>Tymon North Community Nursing Unit, Tymon North Road, Tallaght, Dublin24</v>
      </c>
      <c r="AB66" s="147" t="str">
        <f t="shared" si="3"/>
        <v>CHO 7</v>
      </c>
      <c r="AC66" s="147">
        <v>31</v>
      </c>
      <c r="AD66" s="147">
        <v>30</v>
      </c>
      <c r="AE66" s="148">
        <v>96.774193548387103</v>
      </c>
      <c r="AF66" s="64">
        <f t="shared" si="4"/>
        <v>97.674418604651152</v>
      </c>
      <c r="AG66" s="172">
        <f t="shared" si="6"/>
        <v>0.90022505626404836</v>
      </c>
      <c r="AH66" s="147">
        <v>0</v>
      </c>
      <c r="AI66" s="147">
        <v>0</v>
      </c>
      <c r="AJ66" s="147" t="s">
        <v>78</v>
      </c>
      <c r="AK66" s="64" t="s">
        <v>78</v>
      </c>
      <c r="AL66" s="172" t="s">
        <v>78</v>
      </c>
    </row>
    <row r="67" spans="1:38" x14ac:dyDescent="0.2">
      <c r="A67" s="68" t="s">
        <v>1623</v>
      </c>
      <c r="B67" s="85" t="s">
        <v>1624</v>
      </c>
      <c r="C67" s="85" t="s">
        <v>1625</v>
      </c>
      <c r="D67" s="86" t="s">
        <v>127</v>
      </c>
      <c r="E67" s="86" t="s">
        <v>1626</v>
      </c>
      <c r="F67" s="68" t="s">
        <v>894</v>
      </c>
      <c r="G67" s="68" t="s">
        <v>1471</v>
      </c>
      <c r="H67" s="68" t="s">
        <v>836</v>
      </c>
      <c r="I67" s="68" t="s">
        <v>828</v>
      </c>
      <c r="J67" s="68" t="s">
        <v>829</v>
      </c>
      <c r="K67" s="21" t="str">
        <f>VLOOKUP(F67, 'RHA A to F by CCA'!A:B, 2,0)</f>
        <v>Area B</v>
      </c>
      <c r="L67" s="86" t="s">
        <v>742</v>
      </c>
      <c r="M67" s="68" t="s">
        <v>870</v>
      </c>
      <c r="N67" s="87">
        <v>43</v>
      </c>
      <c r="O67" s="87">
        <v>42</v>
      </c>
      <c r="P67" s="64">
        <f t="shared" si="10"/>
        <v>97.674418604651152</v>
      </c>
      <c r="Q67" s="87">
        <v>0</v>
      </c>
      <c r="R67" s="87">
        <v>0</v>
      </c>
      <c r="S67" s="64" t="e">
        <f t="shared" si="11"/>
        <v>#DIV/0!</v>
      </c>
      <c r="T67" s="88" t="s">
        <v>125</v>
      </c>
      <c r="U67" s="87">
        <v>7</v>
      </c>
      <c r="V67" s="89">
        <v>44567.124259675926</v>
      </c>
      <c r="W67" s="89" t="s">
        <v>273</v>
      </c>
      <c r="X67" s="68">
        <v>203</v>
      </c>
      <c r="Y67" s="86" t="s">
        <v>1478</v>
      </c>
      <c r="Z67" s="86" t="s">
        <v>126</v>
      </c>
      <c r="AA67" s="92" t="str">
        <f t="shared" ref="AA67:AA130" si="12">B67&amp;", "&amp;C67</f>
        <v>Peamount Health Care Older Persons Residential Services, Peamount Road, Milltown, Newcastle, Co. Dublin</v>
      </c>
      <c r="AB67" s="147" t="str">
        <f t="shared" ref="AB67:AB130" si="13">M67</f>
        <v>CHO 7</v>
      </c>
      <c r="AC67" s="147" t="s">
        <v>78</v>
      </c>
      <c r="AD67" s="147" t="s">
        <v>78</v>
      </c>
      <c r="AE67" s="147" t="s">
        <v>78</v>
      </c>
      <c r="AF67" s="64">
        <f t="shared" ref="AF67:AF130" si="14">P67</f>
        <v>97.674418604651152</v>
      </c>
      <c r="AG67" s="172" t="s">
        <v>78</v>
      </c>
      <c r="AH67" s="147" t="s">
        <v>78</v>
      </c>
      <c r="AI67" s="147" t="s">
        <v>78</v>
      </c>
      <c r="AJ67" s="147" t="s">
        <v>78</v>
      </c>
      <c r="AK67" s="64" t="s">
        <v>78</v>
      </c>
      <c r="AL67" s="172" t="s">
        <v>78</v>
      </c>
    </row>
    <row r="68" spans="1:38" x14ac:dyDescent="0.2">
      <c r="A68" s="68" t="s">
        <v>876</v>
      </c>
      <c r="B68" s="85" t="s">
        <v>1627</v>
      </c>
      <c r="C68" s="85" t="s">
        <v>1628</v>
      </c>
      <c r="D68" s="86" t="s">
        <v>127</v>
      </c>
      <c r="E68" s="86" t="s">
        <v>879</v>
      </c>
      <c r="F68" s="68" t="s">
        <v>875</v>
      </c>
      <c r="G68" s="68" t="s">
        <v>1470</v>
      </c>
      <c r="H68" s="68" t="s">
        <v>880</v>
      </c>
      <c r="I68" s="68" t="s">
        <v>828</v>
      </c>
      <c r="J68" s="68" t="s">
        <v>829</v>
      </c>
      <c r="K68" s="21" t="str">
        <f>VLOOKUP(F68, 'RHA A to F by CCA'!A:B, 2,0)</f>
        <v>Area B</v>
      </c>
      <c r="L68" s="86" t="s">
        <v>742</v>
      </c>
      <c r="M68" s="68" t="s">
        <v>870</v>
      </c>
      <c r="N68" s="87">
        <v>31</v>
      </c>
      <c r="O68" s="87">
        <v>30</v>
      </c>
      <c r="P68" s="64">
        <f t="shared" si="10"/>
        <v>96.774193548387103</v>
      </c>
      <c r="Q68" s="87">
        <v>2</v>
      </c>
      <c r="R68" s="87">
        <v>1</v>
      </c>
      <c r="S68" s="64">
        <f t="shared" si="11"/>
        <v>50</v>
      </c>
      <c r="T68" s="88" t="s">
        <v>125</v>
      </c>
      <c r="U68" s="87">
        <v>33</v>
      </c>
      <c r="V68" s="89">
        <v>44544.190844652781</v>
      </c>
      <c r="W68" s="89" t="s">
        <v>1923</v>
      </c>
      <c r="X68" s="68">
        <v>81</v>
      </c>
      <c r="Y68" s="86" t="s">
        <v>1478</v>
      </c>
      <c r="Z68" s="86" t="s">
        <v>126</v>
      </c>
      <c r="AA68" s="92" t="str">
        <f t="shared" si="12"/>
        <v>MAYNOOTH COMMUNITY CARE UNIT, LEINSTER STREET, MAYNOOTH, CO. KILDARE</v>
      </c>
      <c r="AB68" s="147" t="str">
        <f t="shared" si="13"/>
        <v>CHO 7</v>
      </c>
      <c r="AC68" s="147" t="s">
        <v>78</v>
      </c>
      <c r="AD68" s="147" t="s">
        <v>78</v>
      </c>
      <c r="AE68" s="147" t="s">
        <v>78</v>
      </c>
      <c r="AF68" s="64">
        <f t="shared" si="14"/>
        <v>96.774193548387103</v>
      </c>
      <c r="AG68" s="172" t="s">
        <v>78</v>
      </c>
      <c r="AH68" s="147" t="s">
        <v>78</v>
      </c>
      <c r="AI68" s="147" t="s">
        <v>78</v>
      </c>
      <c r="AJ68" s="147" t="s">
        <v>78</v>
      </c>
      <c r="AK68" s="64">
        <f t="shared" ref="AK68:AK127" si="15">S68</f>
        <v>50</v>
      </c>
      <c r="AL68" s="172" t="s">
        <v>78</v>
      </c>
    </row>
    <row r="69" spans="1:38" x14ac:dyDescent="0.2">
      <c r="A69" s="68" t="s">
        <v>890</v>
      </c>
      <c r="B69" s="85" t="s">
        <v>891</v>
      </c>
      <c r="C69" s="85" t="s">
        <v>1629</v>
      </c>
      <c r="D69" s="86" t="s">
        <v>127</v>
      </c>
      <c r="E69" s="86" t="s">
        <v>893</v>
      </c>
      <c r="F69" s="68" t="s">
        <v>894</v>
      </c>
      <c r="G69" s="68" t="s">
        <v>1471</v>
      </c>
      <c r="H69" s="68" t="s">
        <v>836</v>
      </c>
      <c r="I69" s="68" t="s">
        <v>828</v>
      </c>
      <c r="J69" s="68" t="s">
        <v>829</v>
      </c>
      <c r="K69" s="21" t="str">
        <f>VLOOKUP(F69, 'RHA A to F by CCA'!A:B, 2,0)</f>
        <v>Area B</v>
      </c>
      <c r="L69" s="86" t="s">
        <v>742</v>
      </c>
      <c r="M69" s="68" t="s">
        <v>870</v>
      </c>
      <c r="N69" s="87">
        <v>123</v>
      </c>
      <c r="O69" s="87">
        <v>119</v>
      </c>
      <c r="P69" s="64">
        <f t="shared" si="10"/>
        <v>96.747967479674799</v>
      </c>
      <c r="Q69" s="87">
        <v>0</v>
      </c>
      <c r="R69" s="87">
        <v>0</v>
      </c>
      <c r="S69" s="64" t="e">
        <f t="shared" si="11"/>
        <v>#DIV/0!</v>
      </c>
      <c r="T69" s="88" t="s">
        <v>135</v>
      </c>
      <c r="U69" s="87">
        <v>161</v>
      </c>
      <c r="V69" s="89">
        <v>44543.166167870368</v>
      </c>
      <c r="W69" s="89" t="s">
        <v>251</v>
      </c>
      <c r="X69" s="68">
        <v>43</v>
      </c>
      <c r="Y69" s="86" t="s">
        <v>1478</v>
      </c>
      <c r="Z69" s="86" t="s">
        <v>126</v>
      </c>
      <c r="AA69" s="92" t="str">
        <f t="shared" si="12"/>
        <v>Cherry Orchard Hospital, Ballyfermot, Dublin 10</v>
      </c>
      <c r="AB69" s="147" t="str">
        <f t="shared" si="13"/>
        <v>CHO 7</v>
      </c>
      <c r="AC69" s="147" t="s">
        <v>78</v>
      </c>
      <c r="AD69" s="147" t="s">
        <v>78</v>
      </c>
      <c r="AE69" s="147" t="s">
        <v>78</v>
      </c>
      <c r="AF69" s="64">
        <f t="shared" si="14"/>
        <v>96.747967479674799</v>
      </c>
      <c r="AG69" s="172" t="s">
        <v>78</v>
      </c>
      <c r="AH69" s="147" t="s">
        <v>78</v>
      </c>
      <c r="AI69" s="147" t="s">
        <v>78</v>
      </c>
      <c r="AJ69" s="147" t="s">
        <v>78</v>
      </c>
      <c r="AK69" s="64" t="s">
        <v>78</v>
      </c>
      <c r="AL69" s="172" t="s">
        <v>78</v>
      </c>
    </row>
    <row r="70" spans="1:38" x14ac:dyDescent="0.2">
      <c r="A70" s="68" t="s">
        <v>910</v>
      </c>
      <c r="B70" s="85" t="s">
        <v>1630</v>
      </c>
      <c r="C70" s="85" t="s">
        <v>1631</v>
      </c>
      <c r="D70" s="86" t="s">
        <v>162</v>
      </c>
      <c r="E70" s="86" t="s">
        <v>913</v>
      </c>
      <c r="F70" s="68" t="s">
        <v>875</v>
      </c>
      <c r="G70" s="68" t="s">
        <v>1470</v>
      </c>
      <c r="H70" s="68" t="s">
        <v>836</v>
      </c>
      <c r="I70" s="68" t="s">
        <v>828</v>
      </c>
      <c r="J70" s="68" t="s">
        <v>829</v>
      </c>
      <c r="K70" s="21" t="str">
        <f>VLOOKUP(F70, 'RHA A to F by CCA'!A:B, 2,0)</f>
        <v>Area B</v>
      </c>
      <c r="L70" s="86" t="s">
        <v>742</v>
      </c>
      <c r="M70" s="68" t="s">
        <v>870</v>
      </c>
      <c r="N70" s="87">
        <v>17</v>
      </c>
      <c r="O70" s="87">
        <v>11</v>
      </c>
      <c r="P70" s="64">
        <f t="shared" si="10"/>
        <v>64.705882352941174</v>
      </c>
      <c r="Q70" s="87">
        <v>0</v>
      </c>
      <c r="R70" s="87">
        <v>0</v>
      </c>
      <c r="S70" s="64" t="e">
        <f t="shared" si="11"/>
        <v>#DIV/0!</v>
      </c>
      <c r="T70" s="88" t="s">
        <v>1400</v>
      </c>
      <c r="U70" s="87">
        <v>22</v>
      </c>
      <c r="V70" s="89">
        <v>44543.542390960647</v>
      </c>
      <c r="W70" s="89" t="s">
        <v>251</v>
      </c>
      <c r="X70" s="68">
        <v>74</v>
      </c>
      <c r="Y70" s="86" t="s">
        <v>1478</v>
      </c>
      <c r="Z70" s="86" t="s">
        <v>126</v>
      </c>
      <c r="AA70" s="92" t="str">
        <f t="shared" si="12"/>
        <v>Southside Inellectual Disability Service, 4 Newtowe Grove, Maynooth, Co. Kildare</v>
      </c>
      <c r="AB70" s="147" t="str">
        <f t="shared" si="13"/>
        <v>CHO 7</v>
      </c>
      <c r="AC70" s="147" t="s">
        <v>78</v>
      </c>
      <c r="AD70" s="147" t="s">
        <v>78</v>
      </c>
      <c r="AE70" s="147" t="s">
        <v>78</v>
      </c>
      <c r="AF70" s="64">
        <f t="shared" si="14"/>
        <v>64.705882352941174</v>
      </c>
      <c r="AG70" s="172" t="s">
        <v>78</v>
      </c>
      <c r="AH70" s="147" t="s">
        <v>78</v>
      </c>
      <c r="AI70" s="147" t="s">
        <v>78</v>
      </c>
      <c r="AJ70" s="147" t="s">
        <v>78</v>
      </c>
      <c r="AK70" s="64" t="s">
        <v>78</v>
      </c>
      <c r="AL70" s="172" t="s">
        <v>78</v>
      </c>
    </row>
    <row r="71" spans="1:38" x14ac:dyDescent="0.2">
      <c r="A71" s="68" t="s">
        <v>951</v>
      </c>
      <c r="B71" s="85" t="s">
        <v>952</v>
      </c>
      <c r="C71" s="85" t="s">
        <v>1632</v>
      </c>
      <c r="D71" s="86" t="s">
        <v>162</v>
      </c>
      <c r="E71" s="86" t="s">
        <v>954</v>
      </c>
      <c r="F71" s="68" t="s">
        <v>929</v>
      </c>
      <c r="G71" s="68" t="s">
        <v>930</v>
      </c>
      <c r="H71" s="68" t="s">
        <v>930</v>
      </c>
      <c r="I71" s="68" t="s">
        <v>955</v>
      </c>
      <c r="J71" s="68" t="s">
        <v>956</v>
      </c>
      <c r="K71" s="21" t="str">
        <f>VLOOKUP(F71, 'RHA A to F by CCA'!A:B, 2,0)</f>
        <v>Area A</v>
      </c>
      <c r="L71" s="86" t="s">
        <v>742</v>
      </c>
      <c r="M71" s="68" t="s">
        <v>921</v>
      </c>
      <c r="N71" s="87">
        <v>7</v>
      </c>
      <c r="O71" s="87">
        <v>7</v>
      </c>
      <c r="P71" s="64">
        <f t="shared" si="10"/>
        <v>100</v>
      </c>
      <c r="Q71" s="87">
        <v>0</v>
      </c>
      <c r="R71" s="87">
        <v>0</v>
      </c>
      <c r="S71" s="64" t="e">
        <f t="shared" si="11"/>
        <v>#DIV/0!</v>
      </c>
      <c r="T71" s="88" t="s">
        <v>1400</v>
      </c>
      <c r="U71" s="87">
        <v>7</v>
      </c>
      <c r="V71" s="89">
        <v>44540.246657233794</v>
      </c>
      <c r="W71" s="89" t="s">
        <v>251</v>
      </c>
      <c r="X71" s="68">
        <v>18</v>
      </c>
      <c r="Y71" s="86" t="s">
        <v>1478</v>
      </c>
      <c r="Z71" s="86" t="s">
        <v>126</v>
      </c>
      <c r="AA71" s="92" t="str">
        <f t="shared" si="12"/>
        <v>Ivy House, Proudstown Road, Navan, Co.Meath</v>
      </c>
      <c r="AB71" s="147" t="str">
        <f t="shared" si="13"/>
        <v>CHO 8</v>
      </c>
      <c r="AC71" s="147">
        <v>7</v>
      </c>
      <c r="AD71" s="147">
        <v>6</v>
      </c>
      <c r="AE71" s="148">
        <v>85.714285714285708</v>
      </c>
      <c r="AF71" s="64">
        <f t="shared" si="14"/>
        <v>100</v>
      </c>
      <c r="AG71" s="172">
        <f t="shared" ref="AG71:AG128" si="16">AF71-AE71</f>
        <v>14.285714285714292</v>
      </c>
      <c r="AH71" s="147">
        <v>0</v>
      </c>
      <c r="AI71" s="147">
        <v>0</v>
      </c>
      <c r="AJ71" s="147" t="s">
        <v>78</v>
      </c>
      <c r="AK71" s="64" t="s">
        <v>78</v>
      </c>
      <c r="AL71" s="172" t="s">
        <v>78</v>
      </c>
    </row>
    <row r="72" spans="1:38" x14ac:dyDescent="0.2">
      <c r="A72" s="68" t="s">
        <v>975</v>
      </c>
      <c r="B72" s="85" t="s">
        <v>1633</v>
      </c>
      <c r="C72" s="85" t="s">
        <v>1634</v>
      </c>
      <c r="D72" s="86" t="s">
        <v>127</v>
      </c>
      <c r="E72" s="86" t="s">
        <v>978</v>
      </c>
      <c r="F72" s="68" t="s">
        <v>973</v>
      </c>
      <c r="G72" s="68" t="s">
        <v>1474</v>
      </c>
      <c r="H72" s="68" t="s">
        <v>979</v>
      </c>
      <c r="I72" s="68" t="s">
        <v>955</v>
      </c>
      <c r="J72" s="68" t="s">
        <v>956</v>
      </c>
      <c r="K72" s="21" t="str">
        <f>VLOOKUP(F72, 'RHA A to F by CCA'!A:B, 2,0)</f>
        <v>Area A</v>
      </c>
      <c r="L72" s="86" t="s">
        <v>742</v>
      </c>
      <c r="M72" s="68" t="s">
        <v>921</v>
      </c>
      <c r="N72" s="87">
        <v>22</v>
      </c>
      <c r="O72" s="87">
        <v>22</v>
      </c>
      <c r="P72" s="64">
        <f t="shared" si="10"/>
        <v>100</v>
      </c>
      <c r="Q72" s="87">
        <v>0</v>
      </c>
      <c r="R72" s="87">
        <v>0</v>
      </c>
      <c r="S72" s="64" t="e">
        <f t="shared" si="11"/>
        <v>#DIV/0!</v>
      </c>
      <c r="T72" s="88" t="s">
        <v>125</v>
      </c>
      <c r="U72" s="87">
        <v>23</v>
      </c>
      <c r="V72" s="89">
        <v>44543.117434571759</v>
      </c>
      <c r="W72" s="89" t="s">
        <v>251</v>
      </c>
      <c r="X72" s="68">
        <v>34</v>
      </c>
      <c r="Y72" s="86" t="s">
        <v>1478</v>
      </c>
      <c r="Z72" s="86" t="s">
        <v>126</v>
      </c>
      <c r="AA72" s="92" t="str">
        <f t="shared" si="12"/>
        <v>St. Brigids Hospital, Shaen, Co. Laois</v>
      </c>
      <c r="AB72" s="147" t="str">
        <f t="shared" si="13"/>
        <v>CHO 8</v>
      </c>
      <c r="AC72" s="147" t="s">
        <v>78</v>
      </c>
      <c r="AD72" s="147" t="s">
        <v>78</v>
      </c>
      <c r="AE72" s="147" t="s">
        <v>78</v>
      </c>
      <c r="AF72" s="64">
        <f t="shared" si="14"/>
        <v>100</v>
      </c>
      <c r="AG72" s="172" t="s">
        <v>78</v>
      </c>
      <c r="AH72" s="147" t="s">
        <v>78</v>
      </c>
      <c r="AI72" s="147" t="s">
        <v>78</v>
      </c>
      <c r="AJ72" s="147" t="s">
        <v>78</v>
      </c>
      <c r="AK72" s="64" t="s">
        <v>78</v>
      </c>
      <c r="AL72" s="172" t="s">
        <v>78</v>
      </c>
    </row>
    <row r="73" spans="1:38" x14ac:dyDescent="0.2">
      <c r="A73" s="68" t="s">
        <v>984</v>
      </c>
      <c r="B73" s="85" t="s">
        <v>1635</v>
      </c>
      <c r="C73" s="85" t="s">
        <v>1636</v>
      </c>
      <c r="D73" s="86" t="s">
        <v>162</v>
      </c>
      <c r="E73" s="86" t="s">
        <v>987</v>
      </c>
      <c r="F73" s="68" t="s">
        <v>929</v>
      </c>
      <c r="G73" s="68" t="s">
        <v>930</v>
      </c>
      <c r="H73" s="68" t="s">
        <v>930</v>
      </c>
      <c r="I73" s="68" t="s">
        <v>955</v>
      </c>
      <c r="J73" s="68" t="s">
        <v>956</v>
      </c>
      <c r="K73" s="21" t="str">
        <f>VLOOKUP(F73, 'RHA A to F by CCA'!A:B, 2,0)</f>
        <v>Area A</v>
      </c>
      <c r="L73" s="86" t="s">
        <v>742</v>
      </c>
      <c r="M73" s="68" t="s">
        <v>921</v>
      </c>
      <c r="N73" s="87">
        <v>5</v>
      </c>
      <c r="O73" s="87">
        <v>5</v>
      </c>
      <c r="P73" s="64">
        <f t="shared" si="10"/>
        <v>100</v>
      </c>
      <c r="Q73" s="87">
        <v>0</v>
      </c>
      <c r="R73" s="87">
        <v>0</v>
      </c>
      <c r="S73" s="64" t="e">
        <f t="shared" si="11"/>
        <v>#DIV/0!</v>
      </c>
      <c r="T73" s="88" t="s">
        <v>135</v>
      </c>
      <c r="U73" s="87">
        <v>5</v>
      </c>
      <c r="V73" s="89">
        <v>44543.23708496528</v>
      </c>
      <c r="W73" s="89" t="s">
        <v>251</v>
      </c>
      <c r="X73" s="68">
        <v>51</v>
      </c>
      <c r="Y73" s="86" t="s">
        <v>1478</v>
      </c>
      <c r="Z73" s="86" t="s">
        <v>126</v>
      </c>
      <c r="AA73" s="92" t="str">
        <f t="shared" si="12"/>
        <v>Avalon House Redwood Extended Care Facility , Avalon House, Redwood Extended Care Facility, Stedalt, Balscadden Road, Stamullen, Co. Meath</v>
      </c>
      <c r="AB73" s="147" t="str">
        <f t="shared" si="13"/>
        <v>CHO 8</v>
      </c>
      <c r="AC73" s="147">
        <v>7</v>
      </c>
      <c r="AD73" s="147">
        <v>7</v>
      </c>
      <c r="AE73" s="148">
        <v>100</v>
      </c>
      <c r="AF73" s="64">
        <f t="shared" si="14"/>
        <v>100</v>
      </c>
      <c r="AG73" s="172">
        <f t="shared" si="16"/>
        <v>0</v>
      </c>
      <c r="AH73" s="147">
        <v>0</v>
      </c>
      <c r="AI73" s="147">
        <v>0</v>
      </c>
      <c r="AJ73" s="147" t="s">
        <v>78</v>
      </c>
      <c r="AK73" s="64" t="s">
        <v>78</v>
      </c>
      <c r="AL73" s="172" t="s">
        <v>78</v>
      </c>
    </row>
    <row r="74" spans="1:38" x14ac:dyDescent="0.2">
      <c r="A74" s="68" t="s">
        <v>1637</v>
      </c>
      <c r="B74" s="85" t="s">
        <v>1638</v>
      </c>
      <c r="C74" s="85" t="s">
        <v>1639</v>
      </c>
      <c r="D74" s="86" t="s">
        <v>157</v>
      </c>
      <c r="E74" s="86" t="s">
        <v>1640</v>
      </c>
      <c r="F74" s="68" t="s">
        <v>973</v>
      </c>
      <c r="G74" s="68" t="s">
        <v>1474</v>
      </c>
      <c r="H74" s="68" t="s">
        <v>979</v>
      </c>
      <c r="I74" s="68" t="s">
        <v>955</v>
      </c>
      <c r="J74" s="68" t="s">
        <v>956</v>
      </c>
      <c r="K74" s="21" t="str">
        <f>VLOOKUP(F74, 'RHA A to F by CCA'!A:B, 2,0)</f>
        <v>Area A</v>
      </c>
      <c r="L74" s="86" t="s">
        <v>742</v>
      </c>
      <c r="M74" s="68" t="s">
        <v>921</v>
      </c>
      <c r="N74" s="87">
        <v>4</v>
      </c>
      <c r="O74" s="87">
        <v>4</v>
      </c>
      <c r="P74" s="64">
        <f t="shared" si="10"/>
        <v>100</v>
      </c>
      <c r="Q74" s="87">
        <v>0</v>
      </c>
      <c r="R74" s="87">
        <v>0</v>
      </c>
      <c r="S74" s="64" t="e">
        <f t="shared" si="11"/>
        <v>#DIV/0!</v>
      </c>
      <c r="T74" s="88" t="s">
        <v>135</v>
      </c>
      <c r="U74" s="87">
        <v>5</v>
      </c>
      <c r="V74" s="89">
        <v>44547.157147013888</v>
      </c>
      <c r="W74" s="89" t="s">
        <v>1923</v>
      </c>
      <c r="X74" s="68">
        <v>126</v>
      </c>
      <c r="Y74" s="86" t="s">
        <v>1479</v>
      </c>
      <c r="Z74" s="86" t="s">
        <v>126</v>
      </c>
      <c r="AA74" s="92" t="str">
        <f t="shared" si="12"/>
        <v>Elmrooske House, Ballyfin road, Portlaoise</v>
      </c>
      <c r="AB74" s="147" t="str">
        <f t="shared" si="13"/>
        <v>CHO 8</v>
      </c>
      <c r="AC74" s="147" t="s">
        <v>78</v>
      </c>
      <c r="AD74" s="147" t="s">
        <v>78</v>
      </c>
      <c r="AE74" s="147" t="s">
        <v>78</v>
      </c>
      <c r="AF74" s="64">
        <f t="shared" si="14"/>
        <v>100</v>
      </c>
      <c r="AG74" s="172" t="s">
        <v>78</v>
      </c>
      <c r="AH74" s="147" t="s">
        <v>78</v>
      </c>
      <c r="AI74" s="147" t="s">
        <v>78</v>
      </c>
      <c r="AJ74" s="147" t="s">
        <v>78</v>
      </c>
      <c r="AK74" s="64" t="s">
        <v>78</v>
      </c>
      <c r="AL74" s="172" t="s">
        <v>78</v>
      </c>
    </row>
    <row r="75" spans="1:38" x14ac:dyDescent="0.2">
      <c r="A75" s="68" t="s">
        <v>969</v>
      </c>
      <c r="B75" s="85" t="s">
        <v>970</v>
      </c>
      <c r="C75" s="85" t="s">
        <v>1641</v>
      </c>
      <c r="D75" s="86" t="s">
        <v>435</v>
      </c>
      <c r="E75" s="86" t="s">
        <v>972</v>
      </c>
      <c r="F75" s="68" t="s">
        <v>973</v>
      </c>
      <c r="G75" s="68" t="s">
        <v>1474</v>
      </c>
      <c r="H75" s="68" t="s">
        <v>974</v>
      </c>
      <c r="I75" s="68" t="s">
        <v>955</v>
      </c>
      <c r="J75" s="68" t="s">
        <v>956</v>
      </c>
      <c r="K75" s="21" t="str">
        <f>VLOOKUP(F75, 'RHA A to F by CCA'!A:B, 2,0)</f>
        <v>Area A</v>
      </c>
      <c r="L75" s="86" t="s">
        <v>742</v>
      </c>
      <c r="M75" s="68" t="s">
        <v>921</v>
      </c>
      <c r="N75" s="87">
        <v>59</v>
      </c>
      <c r="O75" s="87">
        <v>56</v>
      </c>
      <c r="P75" s="64">
        <f t="shared" si="10"/>
        <v>94.915254237288138</v>
      </c>
      <c r="Q75" s="87">
        <v>0</v>
      </c>
      <c r="R75" s="87">
        <v>0</v>
      </c>
      <c r="S75" s="64" t="e">
        <f t="shared" si="11"/>
        <v>#DIV/0!</v>
      </c>
      <c r="T75" s="88" t="s">
        <v>1400</v>
      </c>
      <c r="U75" s="87">
        <v>76</v>
      </c>
      <c r="V75" s="89">
        <v>44543.198456388891</v>
      </c>
      <c r="W75" s="89" t="s">
        <v>251</v>
      </c>
      <c r="X75" s="68">
        <v>48</v>
      </c>
      <c r="Y75" s="86" t="s">
        <v>1478</v>
      </c>
      <c r="Z75" s="86" t="s">
        <v>126</v>
      </c>
      <c r="AA75" s="92" t="str">
        <f t="shared" si="12"/>
        <v>Birr Community Nursing Unit, Sandymount Birr, Co. Offaly</v>
      </c>
      <c r="AB75" s="147" t="str">
        <f t="shared" si="13"/>
        <v>CHO 8</v>
      </c>
      <c r="AC75" s="147" t="s">
        <v>78</v>
      </c>
      <c r="AD75" s="147" t="s">
        <v>78</v>
      </c>
      <c r="AE75" s="147" t="s">
        <v>78</v>
      </c>
      <c r="AF75" s="64">
        <f t="shared" si="14"/>
        <v>94.915254237288138</v>
      </c>
      <c r="AG75" s="172" t="s">
        <v>78</v>
      </c>
      <c r="AH75" s="147" t="s">
        <v>78</v>
      </c>
      <c r="AI75" s="147" t="s">
        <v>78</v>
      </c>
      <c r="AJ75" s="147" t="s">
        <v>78</v>
      </c>
      <c r="AK75" s="64" t="s">
        <v>78</v>
      </c>
      <c r="AL75" s="172" t="s">
        <v>78</v>
      </c>
    </row>
    <row r="76" spans="1:38" x14ac:dyDescent="0.2">
      <c r="A76" s="68" t="s">
        <v>964</v>
      </c>
      <c r="B76" s="85" t="s">
        <v>1642</v>
      </c>
      <c r="C76" s="85" t="s">
        <v>1643</v>
      </c>
      <c r="D76" s="86" t="s">
        <v>157</v>
      </c>
      <c r="E76" s="86" t="s">
        <v>967</v>
      </c>
      <c r="F76" s="68" t="s">
        <v>962</v>
      </c>
      <c r="G76" s="68" t="s">
        <v>1473</v>
      </c>
      <c r="H76" s="68" t="s">
        <v>963</v>
      </c>
      <c r="I76" s="68" t="s">
        <v>955</v>
      </c>
      <c r="J76" s="68" t="s">
        <v>956</v>
      </c>
      <c r="K76" s="21" t="str">
        <f>VLOOKUP(F76, 'RHA A to F by CCA'!A:B, 2,0)</f>
        <v>Area A</v>
      </c>
      <c r="L76" s="86" t="s">
        <v>742</v>
      </c>
      <c r="M76" s="68" t="s">
        <v>921</v>
      </c>
      <c r="N76" s="87">
        <v>20</v>
      </c>
      <c r="O76" s="87">
        <v>18</v>
      </c>
      <c r="P76" s="64">
        <f t="shared" si="10"/>
        <v>90</v>
      </c>
      <c r="Q76" s="87">
        <v>14</v>
      </c>
      <c r="R76" s="87">
        <v>14</v>
      </c>
      <c r="S76" s="64">
        <f t="shared" si="11"/>
        <v>100</v>
      </c>
      <c r="T76" s="88" t="s">
        <v>135</v>
      </c>
      <c r="U76" s="87">
        <v>42</v>
      </c>
      <c r="V76" s="89">
        <v>44544.194750173614</v>
      </c>
      <c r="W76" s="89" t="s">
        <v>251</v>
      </c>
      <c r="X76" s="68">
        <v>82</v>
      </c>
      <c r="Y76" s="86" t="s">
        <v>1479</v>
      </c>
      <c r="Z76" s="86" t="s">
        <v>126</v>
      </c>
      <c r="AA76" s="92" t="str">
        <f t="shared" si="12"/>
        <v>Clain Lir Care Centre, Old Longford Road, Mullingar, Co. Westmeath</v>
      </c>
      <c r="AB76" s="147" t="str">
        <f t="shared" si="13"/>
        <v>CHO 8</v>
      </c>
      <c r="AC76" s="147" t="s">
        <v>78</v>
      </c>
      <c r="AD76" s="147" t="s">
        <v>78</v>
      </c>
      <c r="AE76" s="147" t="s">
        <v>78</v>
      </c>
      <c r="AF76" s="64">
        <f t="shared" si="14"/>
        <v>90</v>
      </c>
      <c r="AG76" s="172" t="s">
        <v>78</v>
      </c>
      <c r="AH76" s="147" t="s">
        <v>78</v>
      </c>
      <c r="AI76" s="147" t="s">
        <v>78</v>
      </c>
      <c r="AJ76" s="147" t="s">
        <v>78</v>
      </c>
      <c r="AK76" s="64">
        <f t="shared" si="15"/>
        <v>100</v>
      </c>
      <c r="AL76" s="172" t="s">
        <v>78</v>
      </c>
    </row>
    <row r="77" spans="1:38" x14ac:dyDescent="0.2">
      <c r="A77" s="68" t="s">
        <v>1644</v>
      </c>
      <c r="B77" s="85" t="s">
        <v>1645</v>
      </c>
      <c r="C77" s="85" t="s">
        <v>1646</v>
      </c>
      <c r="D77" s="86" t="s">
        <v>157</v>
      </c>
      <c r="E77" s="86" t="s">
        <v>1647</v>
      </c>
      <c r="F77" s="68" t="s">
        <v>973</v>
      </c>
      <c r="G77" s="68" t="s">
        <v>1474</v>
      </c>
      <c r="H77" s="68" t="s">
        <v>979</v>
      </c>
      <c r="I77" s="68" t="s">
        <v>955</v>
      </c>
      <c r="J77" s="68" t="s">
        <v>956</v>
      </c>
      <c r="K77" s="21" t="str">
        <f>VLOOKUP(F77, 'RHA A to F by CCA'!A:B, 2,0)</f>
        <v>Area A</v>
      </c>
      <c r="L77" s="86" t="s">
        <v>742</v>
      </c>
      <c r="M77" s="68" t="s">
        <v>921</v>
      </c>
      <c r="N77" s="87">
        <v>12</v>
      </c>
      <c r="O77" s="87">
        <v>9</v>
      </c>
      <c r="P77" s="64">
        <f t="shared" si="10"/>
        <v>75</v>
      </c>
      <c r="Q77" s="87">
        <v>0</v>
      </c>
      <c r="R77" s="87">
        <v>0</v>
      </c>
      <c r="S77" s="64" t="e">
        <f t="shared" si="11"/>
        <v>#DIV/0!</v>
      </c>
      <c r="T77" s="88" t="s">
        <v>1400</v>
      </c>
      <c r="U77" s="87">
        <v>12</v>
      </c>
      <c r="V77" s="89">
        <v>44544.422151435188</v>
      </c>
      <c r="W77" s="89" t="s">
        <v>1923</v>
      </c>
      <c r="X77" s="68">
        <v>93</v>
      </c>
      <c r="Y77" s="86" t="s">
        <v>1479</v>
      </c>
      <c r="Z77" s="86" t="s">
        <v>126</v>
      </c>
      <c r="AA77" s="92" t="str">
        <f t="shared" si="12"/>
        <v>Erkina House, Mill Street,  Rathdowney, Co. Laois</v>
      </c>
      <c r="AB77" s="147" t="str">
        <f t="shared" si="13"/>
        <v>CHO 8</v>
      </c>
      <c r="AC77" s="147" t="s">
        <v>78</v>
      </c>
      <c r="AD77" s="147" t="s">
        <v>78</v>
      </c>
      <c r="AE77" s="147" t="s">
        <v>78</v>
      </c>
      <c r="AF77" s="64">
        <f t="shared" si="14"/>
        <v>75</v>
      </c>
      <c r="AG77" s="172" t="s">
        <v>78</v>
      </c>
      <c r="AH77" s="147" t="s">
        <v>78</v>
      </c>
      <c r="AI77" s="147" t="s">
        <v>78</v>
      </c>
      <c r="AJ77" s="147" t="s">
        <v>78</v>
      </c>
      <c r="AK77" s="64" t="s">
        <v>78</v>
      </c>
      <c r="AL77" s="172" t="s">
        <v>78</v>
      </c>
    </row>
    <row r="78" spans="1:38" x14ac:dyDescent="0.2">
      <c r="A78" s="68" t="s">
        <v>1648</v>
      </c>
      <c r="B78" s="85" t="s">
        <v>1649</v>
      </c>
      <c r="C78" s="85" t="s">
        <v>1650</v>
      </c>
      <c r="D78" s="86" t="s">
        <v>157</v>
      </c>
      <c r="E78" s="86" t="s">
        <v>1651</v>
      </c>
      <c r="F78" s="68" t="s">
        <v>973</v>
      </c>
      <c r="G78" s="68" t="s">
        <v>1474</v>
      </c>
      <c r="H78" s="68" t="s">
        <v>979</v>
      </c>
      <c r="I78" s="68" t="s">
        <v>955</v>
      </c>
      <c r="J78" s="68" t="s">
        <v>956</v>
      </c>
      <c r="K78" s="21" t="str">
        <f>VLOOKUP(F78, 'RHA A to F by CCA'!A:B, 2,0)</f>
        <v>Area A</v>
      </c>
      <c r="L78" s="86" t="s">
        <v>742</v>
      </c>
      <c r="M78" s="68" t="s">
        <v>921</v>
      </c>
      <c r="N78" s="87">
        <v>8</v>
      </c>
      <c r="O78" s="87">
        <v>5</v>
      </c>
      <c r="P78" s="64">
        <f t="shared" si="10"/>
        <v>62.5</v>
      </c>
      <c r="Q78" s="87">
        <v>0</v>
      </c>
      <c r="R78" s="87">
        <v>0</v>
      </c>
      <c r="S78" s="64" t="e">
        <f t="shared" si="11"/>
        <v>#DIV/0!</v>
      </c>
      <c r="T78" s="88" t="s">
        <v>135</v>
      </c>
      <c r="U78" s="87">
        <v>8</v>
      </c>
      <c r="V78" s="89">
        <v>44547.154010659724</v>
      </c>
      <c r="W78" s="89" t="s">
        <v>1923</v>
      </c>
      <c r="X78" s="68">
        <v>125</v>
      </c>
      <c r="Y78" s="86" t="s">
        <v>1479</v>
      </c>
      <c r="Z78" s="86" t="s">
        <v>126</v>
      </c>
      <c r="AA78" s="92" t="str">
        <f t="shared" si="12"/>
        <v>Grove House, 39 Gort na Noir, Abbeyleix, Laois</v>
      </c>
      <c r="AB78" s="147" t="str">
        <f t="shared" si="13"/>
        <v>CHO 8</v>
      </c>
      <c r="AC78" s="147" t="s">
        <v>78</v>
      </c>
      <c r="AD78" s="147" t="s">
        <v>78</v>
      </c>
      <c r="AE78" s="147" t="s">
        <v>78</v>
      </c>
      <c r="AF78" s="64">
        <f t="shared" si="14"/>
        <v>62.5</v>
      </c>
      <c r="AG78" s="172" t="s">
        <v>78</v>
      </c>
      <c r="AH78" s="147" t="s">
        <v>78</v>
      </c>
      <c r="AI78" s="147" t="s">
        <v>78</v>
      </c>
      <c r="AJ78" s="147" t="s">
        <v>78</v>
      </c>
      <c r="AK78" s="64" t="s">
        <v>78</v>
      </c>
      <c r="AL78" s="172" t="s">
        <v>78</v>
      </c>
    </row>
    <row r="79" spans="1:38" x14ac:dyDescent="0.2">
      <c r="A79" s="68" t="s">
        <v>1652</v>
      </c>
      <c r="B79" s="85" t="s">
        <v>1653</v>
      </c>
      <c r="C79" s="85" t="s">
        <v>1654</v>
      </c>
      <c r="D79" s="86" t="s">
        <v>162</v>
      </c>
      <c r="E79" s="86" t="s">
        <v>1655</v>
      </c>
      <c r="F79" s="68" t="s">
        <v>929</v>
      </c>
      <c r="G79" s="68" t="s">
        <v>930</v>
      </c>
      <c r="H79" s="68" t="s">
        <v>930</v>
      </c>
      <c r="I79" s="68" t="s">
        <v>955</v>
      </c>
      <c r="J79" s="68" t="s">
        <v>956</v>
      </c>
      <c r="K79" s="21" t="str">
        <f>VLOOKUP(F79, 'RHA A to F by CCA'!A:B, 2,0)</f>
        <v>Area A</v>
      </c>
      <c r="L79" s="86" t="s">
        <v>742</v>
      </c>
      <c r="M79" s="68" t="s">
        <v>921</v>
      </c>
      <c r="N79" s="87">
        <v>5</v>
      </c>
      <c r="O79" s="87">
        <v>3</v>
      </c>
      <c r="P79" s="64">
        <f t="shared" si="10"/>
        <v>60</v>
      </c>
      <c r="Q79" s="87">
        <v>0</v>
      </c>
      <c r="R79" s="87">
        <v>0</v>
      </c>
      <c r="S79" s="64" t="e">
        <f t="shared" si="11"/>
        <v>#DIV/0!</v>
      </c>
      <c r="T79" s="88" t="s">
        <v>135</v>
      </c>
      <c r="U79" s="87">
        <v>7</v>
      </c>
      <c r="V79" s="89">
        <v>44575.238796134261</v>
      </c>
      <c r="W79" s="89" t="s">
        <v>273</v>
      </c>
      <c r="X79" s="68">
        <v>213</v>
      </c>
      <c r="Y79" s="86" t="s">
        <v>1478</v>
      </c>
      <c r="Z79" s="86" t="s">
        <v>126</v>
      </c>
      <c r="AA79" s="92" t="str">
        <f t="shared" si="12"/>
        <v>Cualnn, Redwood Extended Care Facility, Talbot Group, Stamullen, Co. Meath</v>
      </c>
      <c r="AB79" s="147" t="str">
        <f t="shared" si="13"/>
        <v>CHO 8</v>
      </c>
      <c r="AC79" s="147" t="s">
        <v>78</v>
      </c>
      <c r="AD79" s="147" t="s">
        <v>78</v>
      </c>
      <c r="AE79" s="147" t="s">
        <v>78</v>
      </c>
      <c r="AF79" s="64">
        <f t="shared" si="14"/>
        <v>60</v>
      </c>
      <c r="AG79" s="172" t="s">
        <v>78</v>
      </c>
      <c r="AH79" s="147" t="s">
        <v>78</v>
      </c>
      <c r="AI79" s="147" t="s">
        <v>78</v>
      </c>
      <c r="AJ79" s="147" t="s">
        <v>78</v>
      </c>
      <c r="AK79" s="64" t="s">
        <v>78</v>
      </c>
      <c r="AL79" s="172" t="s">
        <v>78</v>
      </c>
    </row>
    <row r="80" spans="1:38" x14ac:dyDescent="0.2">
      <c r="A80" s="68" t="s">
        <v>1656</v>
      </c>
      <c r="B80" s="85" t="s">
        <v>1657</v>
      </c>
      <c r="C80" s="85" t="s">
        <v>1658</v>
      </c>
      <c r="D80" s="86" t="s">
        <v>157</v>
      </c>
      <c r="E80" s="86" t="s">
        <v>1659</v>
      </c>
      <c r="F80" s="68" t="s">
        <v>973</v>
      </c>
      <c r="G80" s="68" t="s">
        <v>1474</v>
      </c>
      <c r="H80" s="68" t="s">
        <v>979</v>
      </c>
      <c r="I80" s="68" t="s">
        <v>955</v>
      </c>
      <c r="J80" s="68" t="s">
        <v>956</v>
      </c>
      <c r="K80" s="21" t="str">
        <f>VLOOKUP(F80, 'RHA A to F by CCA'!A:B, 2,0)</f>
        <v>Area A</v>
      </c>
      <c r="L80" s="86" t="s">
        <v>742</v>
      </c>
      <c r="M80" s="68" t="s">
        <v>921</v>
      </c>
      <c r="N80" s="87">
        <v>3</v>
      </c>
      <c r="O80" s="87">
        <v>0</v>
      </c>
      <c r="P80" s="64">
        <f t="shared" si="10"/>
        <v>0</v>
      </c>
      <c r="Q80" s="87">
        <v>0</v>
      </c>
      <c r="R80" s="87">
        <v>0</v>
      </c>
      <c r="S80" s="64" t="e">
        <f t="shared" si="11"/>
        <v>#DIV/0!</v>
      </c>
      <c r="T80" s="88" t="s">
        <v>135</v>
      </c>
      <c r="U80" s="87">
        <v>3</v>
      </c>
      <c r="V80" s="89">
        <v>44547.159937025463</v>
      </c>
      <c r="W80" s="89" t="s">
        <v>1923</v>
      </c>
      <c r="X80" s="68">
        <v>127</v>
      </c>
      <c r="Y80" s="86" t="s">
        <v>1479</v>
      </c>
      <c r="Z80" s="86" t="s">
        <v>126</v>
      </c>
      <c r="AA80" s="92" t="str">
        <f t="shared" si="12"/>
        <v>Fielbrook, Fielbrook, Dublin road, Portlaoise</v>
      </c>
      <c r="AB80" s="147" t="str">
        <f t="shared" si="13"/>
        <v>CHO 8</v>
      </c>
      <c r="AC80" s="147" t="s">
        <v>78</v>
      </c>
      <c r="AD80" s="147" t="s">
        <v>78</v>
      </c>
      <c r="AE80" s="147" t="s">
        <v>78</v>
      </c>
      <c r="AF80" s="64">
        <f t="shared" si="14"/>
        <v>0</v>
      </c>
      <c r="AG80" s="172" t="s">
        <v>78</v>
      </c>
      <c r="AH80" s="147" t="s">
        <v>78</v>
      </c>
      <c r="AI80" s="147" t="s">
        <v>78</v>
      </c>
      <c r="AJ80" s="147" t="s">
        <v>78</v>
      </c>
      <c r="AK80" s="64" t="s">
        <v>78</v>
      </c>
      <c r="AL80" s="172" t="s">
        <v>78</v>
      </c>
    </row>
    <row r="81" spans="1:38" x14ac:dyDescent="0.2">
      <c r="A81" s="68" t="s">
        <v>1660</v>
      </c>
      <c r="B81" s="85" t="s">
        <v>1661</v>
      </c>
      <c r="C81" s="85" t="s">
        <v>1662</v>
      </c>
      <c r="D81" s="86" t="s">
        <v>157</v>
      </c>
      <c r="E81" s="86" t="s">
        <v>1663</v>
      </c>
      <c r="F81" s="68" t="s">
        <v>973</v>
      </c>
      <c r="G81" s="68" t="s">
        <v>1474</v>
      </c>
      <c r="H81" s="68" t="s">
        <v>979</v>
      </c>
      <c r="I81" s="68" t="s">
        <v>955</v>
      </c>
      <c r="J81" s="68" t="s">
        <v>956</v>
      </c>
      <c r="K81" s="21" t="str">
        <f>VLOOKUP(F81, 'RHA A to F by CCA'!A:B, 2,0)</f>
        <v>Area A</v>
      </c>
      <c r="L81" s="86" t="s">
        <v>742</v>
      </c>
      <c r="M81" s="68" t="s">
        <v>921</v>
      </c>
      <c r="N81" s="87">
        <v>3</v>
      </c>
      <c r="O81" s="87">
        <v>0</v>
      </c>
      <c r="P81" s="64">
        <f t="shared" si="10"/>
        <v>0</v>
      </c>
      <c r="Q81" s="87">
        <v>0</v>
      </c>
      <c r="R81" s="87">
        <v>0</v>
      </c>
      <c r="S81" s="64" t="e">
        <f t="shared" si="11"/>
        <v>#DIV/0!</v>
      </c>
      <c r="T81" s="88" t="s">
        <v>135</v>
      </c>
      <c r="U81" s="87">
        <v>5</v>
      </c>
      <c r="V81" s="89">
        <v>44547.162595127316</v>
      </c>
      <c r="W81" s="89" t="s">
        <v>1923</v>
      </c>
      <c r="X81" s="68">
        <v>128</v>
      </c>
      <c r="Y81" s="86" t="s">
        <v>1479</v>
      </c>
      <c r="Z81" s="86" t="s">
        <v>126</v>
      </c>
      <c r="AA81" s="92" t="str">
        <f t="shared" si="12"/>
        <v>Monresa, Dublin Road, Portlaoise, Laois</v>
      </c>
      <c r="AB81" s="147" t="str">
        <f t="shared" si="13"/>
        <v>CHO 8</v>
      </c>
      <c r="AC81" s="147" t="s">
        <v>78</v>
      </c>
      <c r="AD81" s="147" t="s">
        <v>78</v>
      </c>
      <c r="AE81" s="147" t="s">
        <v>78</v>
      </c>
      <c r="AF81" s="64">
        <f t="shared" si="14"/>
        <v>0</v>
      </c>
      <c r="AG81" s="172" t="s">
        <v>78</v>
      </c>
      <c r="AH81" s="147" t="s">
        <v>78</v>
      </c>
      <c r="AI81" s="147" t="s">
        <v>78</v>
      </c>
      <c r="AJ81" s="147" t="s">
        <v>78</v>
      </c>
      <c r="AK81" s="64" t="s">
        <v>78</v>
      </c>
      <c r="AL81" s="172" t="s">
        <v>78</v>
      </c>
    </row>
    <row r="82" spans="1:38" x14ac:dyDescent="0.2">
      <c r="A82" s="68" t="s">
        <v>925</v>
      </c>
      <c r="B82" s="85" t="s">
        <v>1664</v>
      </c>
      <c r="C82" s="85" t="s">
        <v>1665</v>
      </c>
      <c r="D82" s="86" t="s">
        <v>127</v>
      </c>
      <c r="E82" s="86" t="s">
        <v>928</v>
      </c>
      <c r="F82" s="68" t="s">
        <v>929</v>
      </c>
      <c r="G82" s="68" t="s">
        <v>930</v>
      </c>
      <c r="H82" s="68" t="s">
        <v>930</v>
      </c>
      <c r="I82" s="68" t="s">
        <v>246</v>
      </c>
      <c r="J82" s="68" t="s">
        <v>247</v>
      </c>
      <c r="K82" s="21" t="str">
        <f>VLOOKUP(F82, 'RHA A to F by CCA'!A:B, 2,0)</f>
        <v>Area A</v>
      </c>
      <c r="L82" s="86" t="s">
        <v>742</v>
      </c>
      <c r="M82" s="68" t="s">
        <v>921</v>
      </c>
      <c r="N82" s="87">
        <v>48</v>
      </c>
      <c r="O82" s="87">
        <v>48</v>
      </c>
      <c r="P82" s="64">
        <f t="shared" si="10"/>
        <v>100</v>
      </c>
      <c r="Q82" s="87">
        <v>2</v>
      </c>
      <c r="R82" s="87">
        <v>2</v>
      </c>
      <c r="S82" s="64">
        <f t="shared" si="11"/>
        <v>100</v>
      </c>
      <c r="T82" s="88" t="s">
        <v>135</v>
      </c>
      <c r="U82" s="87">
        <v>50</v>
      </c>
      <c r="V82" s="89">
        <v>44543.107211678238</v>
      </c>
      <c r="W82" s="89" t="s">
        <v>251</v>
      </c>
      <c r="X82" s="68">
        <v>32</v>
      </c>
      <c r="Y82" s="86" t="s">
        <v>1478</v>
      </c>
      <c r="Z82" s="86" t="s">
        <v>126</v>
      </c>
      <c r="AA82" s="92" t="str">
        <f t="shared" si="12"/>
        <v>St. Joseph's Community Nursing Unit , Patrick Street, Trim, Co. Meath</v>
      </c>
      <c r="AB82" s="147" t="str">
        <f t="shared" si="13"/>
        <v>CHO 8</v>
      </c>
      <c r="AC82" s="147" t="s">
        <v>78</v>
      </c>
      <c r="AD82" s="147" t="s">
        <v>78</v>
      </c>
      <c r="AE82" s="147" t="s">
        <v>78</v>
      </c>
      <c r="AF82" s="64">
        <f t="shared" si="14"/>
        <v>100</v>
      </c>
      <c r="AG82" s="172" t="s">
        <v>78</v>
      </c>
      <c r="AH82" s="147" t="s">
        <v>78</v>
      </c>
      <c r="AI82" s="147" t="s">
        <v>78</v>
      </c>
      <c r="AJ82" s="147" t="s">
        <v>78</v>
      </c>
      <c r="AK82" s="64">
        <f t="shared" si="15"/>
        <v>100</v>
      </c>
      <c r="AL82" s="172" t="s">
        <v>78</v>
      </c>
    </row>
    <row r="83" spans="1:38" x14ac:dyDescent="0.2">
      <c r="A83" s="68" t="s">
        <v>939</v>
      </c>
      <c r="B83" s="85" t="s">
        <v>1666</v>
      </c>
      <c r="C83" s="85" t="s">
        <v>1667</v>
      </c>
      <c r="D83" s="86" t="s">
        <v>127</v>
      </c>
      <c r="E83" s="86" t="s">
        <v>942</v>
      </c>
      <c r="F83" s="68" t="s">
        <v>919</v>
      </c>
      <c r="G83" s="68" t="s">
        <v>920</v>
      </c>
      <c r="H83" s="68" t="s">
        <v>920</v>
      </c>
      <c r="I83" s="68" t="s">
        <v>246</v>
      </c>
      <c r="J83" s="68" t="s">
        <v>247</v>
      </c>
      <c r="K83" s="21" t="str">
        <f>VLOOKUP(F83, 'RHA A to F by CCA'!A:B, 2,0)</f>
        <v>Area A</v>
      </c>
      <c r="L83" s="86" t="s">
        <v>742</v>
      </c>
      <c r="M83" s="68" t="s">
        <v>921</v>
      </c>
      <c r="N83" s="87">
        <v>16</v>
      </c>
      <c r="O83" s="87">
        <v>16</v>
      </c>
      <c r="P83" s="64">
        <f t="shared" si="10"/>
        <v>100</v>
      </c>
      <c r="Q83" s="87">
        <v>0</v>
      </c>
      <c r="R83" s="87">
        <v>0</v>
      </c>
      <c r="S83" s="64" t="e">
        <f t="shared" si="11"/>
        <v>#DIV/0!</v>
      </c>
      <c r="T83" s="88" t="s">
        <v>135</v>
      </c>
      <c r="U83" s="87">
        <v>17</v>
      </c>
      <c r="V83" s="89">
        <v>44545.328919467589</v>
      </c>
      <c r="W83" s="89" t="s">
        <v>565</v>
      </c>
      <c r="X83" s="68">
        <v>103</v>
      </c>
      <c r="Y83" s="86" t="s">
        <v>1478</v>
      </c>
      <c r="Z83" s="86" t="s">
        <v>126</v>
      </c>
      <c r="AA83" s="92" t="str">
        <f t="shared" si="12"/>
        <v xml:space="preserve">St Joseph's Hospital, Townspark, Ardee, Co. Louth </v>
      </c>
      <c r="AB83" s="147" t="str">
        <f t="shared" si="13"/>
        <v>CHO 8</v>
      </c>
      <c r="AC83" s="147" t="s">
        <v>78</v>
      </c>
      <c r="AD83" s="147" t="s">
        <v>78</v>
      </c>
      <c r="AE83" s="147" t="s">
        <v>78</v>
      </c>
      <c r="AF83" s="64">
        <f t="shared" si="14"/>
        <v>100</v>
      </c>
      <c r="AG83" s="172" t="s">
        <v>78</v>
      </c>
      <c r="AH83" s="147" t="s">
        <v>78</v>
      </c>
      <c r="AI83" s="147" t="s">
        <v>78</v>
      </c>
      <c r="AJ83" s="147" t="s">
        <v>78</v>
      </c>
      <c r="AK83" s="64" t="s">
        <v>78</v>
      </c>
      <c r="AL83" s="172" t="s">
        <v>78</v>
      </c>
    </row>
    <row r="84" spans="1:38" x14ac:dyDescent="0.2">
      <c r="A84" s="68" t="s">
        <v>1668</v>
      </c>
      <c r="B84" s="85" t="s">
        <v>1669</v>
      </c>
      <c r="C84" s="85" t="s">
        <v>1654</v>
      </c>
      <c r="D84" s="86" t="s">
        <v>162</v>
      </c>
      <c r="E84" s="86" t="s">
        <v>1670</v>
      </c>
      <c r="F84" s="68" t="s">
        <v>929</v>
      </c>
      <c r="G84" s="68" t="s">
        <v>930</v>
      </c>
      <c r="H84" s="68" t="s">
        <v>930</v>
      </c>
      <c r="I84" s="68" t="s">
        <v>246</v>
      </c>
      <c r="J84" s="68" t="s">
        <v>247</v>
      </c>
      <c r="K84" s="21" t="str">
        <f>VLOOKUP(F84, 'RHA A to F by CCA'!A:B, 2,0)</f>
        <v>Area A</v>
      </c>
      <c r="L84" s="86" t="s">
        <v>742</v>
      </c>
      <c r="M84" s="68" t="s">
        <v>921</v>
      </c>
      <c r="N84" s="87">
        <v>5</v>
      </c>
      <c r="O84" s="87">
        <v>5</v>
      </c>
      <c r="P84" s="64">
        <f t="shared" si="10"/>
        <v>100</v>
      </c>
      <c r="Q84" s="87">
        <v>0</v>
      </c>
      <c r="R84" s="87">
        <v>0</v>
      </c>
      <c r="S84" s="64" t="e">
        <f t="shared" si="11"/>
        <v>#DIV/0!</v>
      </c>
      <c r="T84" s="88" t="s">
        <v>135</v>
      </c>
      <c r="U84" s="87">
        <v>7</v>
      </c>
      <c r="V84" s="89">
        <v>44575.235600694446</v>
      </c>
      <c r="W84" s="89" t="s">
        <v>273</v>
      </c>
      <c r="X84" s="68">
        <v>212</v>
      </c>
      <c r="Y84" s="86" t="s">
        <v>1478</v>
      </c>
      <c r="Z84" s="86" t="s">
        <v>126</v>
      </c>
      <c r="AA84" s="92" t="str">
        <f t="shared" si="12"/>
        <v>The Willows, Redwood Extended Care Facility, Talbot Group, Stamullen, Co. Meath</v>
      </c>
      <c r="AB84" s="147" t="str">
        <f t="shared" si="13"/>
        <v>CHO 8</v>
      </c>
      <c r="AC84" s="147" t="s">
        <v>78</v>
      </c>
      <c r="AD84" s="147" t="s">
        <v>78</v>
      </c>
      <c r="AE84" s="147" t="s">
        <v>78</v>
      </c>
      <c r="AF84" s="64">
        <f t="shared" si="14"/>
        <v>100</v>
      </c>
      <c r="AG84" s="172" t="s">
        <v>78</v>
      </c>
      <c r="AH84" s="147" t="s">
        <v>78</v>
      </c>
      <c r="AI84" s="147" t="s">
        <v>78</v>
      </c>
      <c r="AJ84" s="147" t="s">
        <v>78</v>
      </c>
      <c r="AK84" s="64" t="s">
        <v>78</v>
      </c>
      <c r="AL84" s="172" t="s">
        <v>78</v>
      </c>
    </row>
    <row r="85" spans="1:38" x14ac:dyDescent="0.2">
      <c r="A85" s="68" t="s">
        <v>1671</v>
      </c>
      <c r="B85" s="85" t="s">
        <v>1672</v>
      </c>
      <c r="C85" s="85" t="s">
        <v>1673</v>
      </c>
      <c r="D85" s="86" t="s">
        <v>162</v>
      </c>
      <c r="E85" s="86" t="s">
        <v>1674</v>
      </c>
      <c r="F85" s="68" t="s">
        <v>1038</v>
      </c>
      <c r="G85" s="68" t="s">
        <v>1477</v>
      </c>
      <c r="H85" s="68" t="s">
        <v>836</v>
      </c>
      <c r="I85" s="68" t="s">
        <v>828</v>
      </c>
      <c r="J85" s="68" t="s">
        <v>829</v>
      </c>
      <c r="K85" s="21" t="str">
        <f>VLOOKUP(F85, 'RHA A to F by CCA'!A:B, 2,0)</f>
        <v>Area A</v>
      </c>
      <c r="L85" s="86" t="s">
        <v>742</v>
      </c>
      <c r="M85" s="68" t="s">
        <v>1020</v>
      </c>
      <c r="N85" s="87">
        <v>146</v>
      </c>
      <c r="O85" s="87">
        <v>138</v>
      </c>
      <c r="P85" s="64">
        <f t="shared" si="10"/>
        <v>94.520547945205479</v>
      </c>
      <c r="Q85" s="87">
        <v>0</v>
      </c>
      <c r="R85" s="87">
        <v>0</v>
      </c>
      <c r="S85" s="64" t="e">
        <f t="shared" si="11"/>
        <v>#DIV/0!</v>
      </c>
      <c r="T85" s="88" t="s">
        <v>135</v>
      </c>
      <c r="U85" s="87">
        <v>170</v>
      </c>
      <c r="V85" s="89">
        <v>44548.474533333334</v>
      </c>
      <c r="W85" s="89" t="s">
        <v>273</v>
      </c>
      <c r="X85" s="68">
        <v>155</v>
      </c>
      <c r="Y85" s="86" t="s">
        <v>1479</v>
      </c>
      <c r="Z85" s="86" t="s">
        <v>126</v>
      </c>
      <c r="AA85" s="92" t="str">
        <f t="shared" si="12"/>
        <v>St Joseph's Intellectual Disability Service, St Ita's Hospital, Portrane, Co Dublin</v>
      </c>
      <c r="AB85" s="147" t="str">
        <f t="shared" si="13"/>
        <v>CHO 9</v>
      </c>
      <c r="AC85" s="147" t="s">
        <v>78</v>
      </c>
      <c r="AD85" s="147" t="s">
        <v>78</v>
      </c>
      <c r="AE85" s="147" t="s">
        <v>78</v>
      </c>
      <c r="AF85" s="64">
        <f t="shared" si="14"/>
        <v>94.520547945205479</v>
      </c>
      <c r="AG85" s="172" t="s">
        <v>78</v>
      </c>
      <c r="AH85" s="147" t="s">
        <v>78</v>
      </c>
      <c r="AI85" s="147" t="s">
        <v>78</v>
      </c>
      <c r="AJ85" s="147" t="s">
        <v>78</v>
      </c>
      <c r="AK85" s="64" t="s">
        <v>78</v>
      </c>
      <c r="AL85" s="172" t="s">
        <v>78</v>
      </c>
    </row>
    <row r="86" spans="1:38" x14ac:dyDescent="0.2">
      <c r="A86" s="74" t="e">
        <v>#N/A</v>
      </c>
      <c r="B86" s="85" t="s">
        <v>1675</v>
      </c>
      <c r="C86" s="85" t="s">
        <v>1676</v>
      </c>
      <c r="D86" s="86" t="s">
        <v>157</v>
      </c>
      <c r="E86" s="86" t="s">
        <v>435</v>
      </c>
      <c r="F86" s="68" t="s">
        <v>875</v>
      </c>
      <c r="G86" s="68" t="s">
        <v>1470</v>
      </c>
      <c r="H86" s="68" t="s">
        <v>880</v>
      </c>
      <c r="I86" s="68" t="s">
        <v>828</v>
      </c>
      <c r="J86" s="68" t="s">
        <v>829</v>
      </c>
      <c r="K86" s="21" t="str">
        <f>VLOOKUP(F86, 'RHA A to F by CCA'!A:B, 2,0)</f>
        <v>Area B</v>
      </c>
      <c r="L86" s="86" t="s">
        <v>742</v>
      </c>
      <c r="M86" s="68" t="s">
        <v>1020</v>
      </c>
      <c r="N86" s="87">
        <v>24</v>
      </c>
      <c r="O86" s="87">
        <v>17</v>
      </c>
      <c r="P86" s="64">
        <f t="shared" si="10"/>
        <v>70.833333333333343</v>
      </c>
      <c r="Q86" s="87">
        <v>0</v>
      </c>
      <c r="R86" s="87">
        <v>0</v>
      </c>
      <c r="S86" s="64" t="e">
        <f t="shared" si="11"/>
        <v>#DIV/0!</v>
      </c>
      <c r="T86" s="88" t="s">
        <v>135</v>
      </c>
      <c r="U86" s="87">
        <v>7</v>
      </c>
      <c r="V86" s="89">
        <v>44574.376047939812</v>
      </c>
      <c r="W86" s="89" t="s">
        <v>273</v>
      </c>
      <c r="X86" s="68">
        <v>210</v>
      </c>
      <c r="Y86" s="86" t="s">
        <v>1479</v>
      </c>
      <c r="Z86" s="86" t="s">
        <v>126</v>
      </c>
      <c r="AA86" s="92" t="str">
        <f t="shared" si="12"/>
        <v>Kildare West Wicklow Mental Health Services, Lakeview Unit Approved Centre (Nass General Hospital) and 3 high support hostels: Bramble Lodge, Larine House, St.Lomans</v>
      </c>
      <c r="AB86" s="147" t="str">
        <f t="shared" si="13"/>
        <v>CHO 9</v>
      </c>
      <c r="AC86" s="147" t="s">
        <v>78</v>
      </c>
      <c r="AD86" s="147" t="s">
        <v>78</v>
      </c>
      <c r="AE86" s="147" t="s">
        <v>78</v>
      </c>
      <c r="AF86" s="64">
        <f t="shared" si="14"/>
        <v>70.833333333333343</v>
      </c>
      <c r="AG86" s="172" t="s">
        <v>78</v>
      </c>
      <c r="AH86" s="147" t="s">
        <v>78</v>
      </c>
      <c r="AI86" s="147" t="s">
        <v>78</v>
      </c>
      <c r="AJ86" s="147" t="s">
        <v>78</v>
      </c>
      <c r="AK86" s="64" t="s">
        <v>78</v>
      </c>
      <c r="AL86" s="172" t="s">
        <v>78</v>
      </c>
    </row>
    <row r="87" spans="1:38" x14ac:dyDescent="0.2">
      <c r="A87" s="68" t="s">
        <v>1057</v>
      </c>
      <c r="B87" s="85" t="s">
        <v>1058</v>
      </c>
      <c r="C87" s="85" t="s">
        <v>1677</v>
      </c>
      <c r="D87" s="86" t="s">
        <v>127</v>
      </c>
      <c r="E87" s="86" t="s">
        <v>1060</v>
      </c>
      <c r="F87" s="68" t="s">
        <v>244</v>
      </c>
      <c r="G87" s="68" t="s">
        <v>1463</v>
      </c>
      <c r="H87" s="68" t="s">
        <v>245</v>
      </c>
      <c r="I87" s="68" t="s">
        <v>246</v>
      </c>
      <c r="J87" s="68" t="s">
        <v>247</v>
      </c>
      <c r="K87" s="21" t="str">
        <f>VLOOKUP(F87, 'RHA A to F by CCA'!A:B, 2,0)</f>
        <v>Area A</v>
      </c>
      <c r="L87" s="68" t="s">
        <v>1401</v>
      </c>
      <c r="M87" s="68" t="s">
        <v>124</v>
      </c>
      <c r="N87" s="87">
        <v>20</v>
      </c>
      <c r="O87" s="87">
        <v>20</v>
      </c>
      <c r="P87" s="64">
        <f t="shared" si="10"/>
        <v>100</v>
      </c>
      <c r="Q87" s="87">
        <v>0</v>
      </c>
      <c r="R87" s="87">
        <v>0</v>
      </c>
      <c r="S87" s="64" t="e">
        <f t="shared" si="11"/>
        <v>#DIV/0!</v>
      </c>
      <c r="T87" s="88" t="s">
        <v>125</v>
      </c>
      <c r="U87" s="87">
        <v>30</v>
      </c>
      <c r="V87" s="89">
        <v>44543.094813553238</v>
      </c>
      <c r="W87" s="89" t="s">
        <v>251</v>
      </c>
      <c r="X87" s="68">
        <v>31</v>
      </c>
      <c r="Y87" s="86" t="s">
        <v>1478</v>
      </c>
      <c r="Z87" s="86" t="s">
        <v>1061</v>
      </c>
      <c r="AA87" s="92" t="str">
        <f t="shared" si="12"/>
        <v>Sheelin Nursing Home, Tonagh, Mount Nugent</v>
      </c>
      <c r="AB87" s="147" t="str">
        <f t="shared" si="13"/>
        <v>CHO 1</v>
      </c>
      <c r="AC87" s="147" t="s">
        <v>78</v>
      </c>
      <c r="AD87" s="147" t="s">
        <v>78</v>
      </c>
      <c r="AE87" s="147" t="s">
        <v>78</v>
      </c>
      <c r="AF87" s="64">
        <f t="shared" si="14"/>
        <v>100</v>
      </c>
      <c r="AG87" s="172" t="s">
        <v>78</v>
      </c>
      <c r="AH87" s="147" t="s">
        <v>78</v>
      </c>
      <c r="AI87" s="147" t="s">
        <v>78</v>
      </c>
      <c r="AJ87" s="147" t="s">
        <v>78</v>
      </c>
      <c r="AK87" s="64" t="s">
        <v>78</v>
      </c>
      <c r="AL87" s="172" t="s">
        <v>78</v>
      </c>
    </row>
    <row r="88" spans="1:38" x14ac:dyDescent="0.2">
      <c r="A88" s="68" t="s">
        <v>1678</v>
      </c>
      <c r="B88" s="85" t="s">
        <v>1679</v>
      </c>
      <c r="C88" s="85" t="s">
        <v>1680</v>
      </c>
      <c r="D88" s="86" t="s">
        <v>127</v>
      </c>
      <c r="E88" s="86" t="s">
        <v>1681</v>
      </c>
      <c r="F88" s="68" t="s">
        <v>244</v>
      </c>
      <c r="G88" s="68" t="s">
        <v>1463</v>
      </c>
      <c r="H88" s="68" t="s">
        <v>245</v>
      </c>
      <c r="I88" s="68" t="s">
        <v>246</v>
      </c>
      <c r="J88" s="68" t="s">
        <v>247</v>
      </c>
      <c r="K88" s="21" t="str">
        <f>VLOOKUP(F88, 'RHA A to F by CCA'!A:B, 2,0)</f>
        <v>Area A</v>
      </c>
      <c r="L88" s="68" t="s">
        <v>1401</v>
      </c>
      <c r="M88" s="68" t="s">
        <v>124</v>
      </c>
      <c r="N88" s="87">
        <v>33</v>
      </c>
      <c r="O88" s="87">
        <v>32</v>
      </c>
      <c r="P88" s="64">
        <f t="shared" si="10"/>
        <v>96.969696969696969</v>
      </c>
      <c r="Q88" s="87">
        <v>1</v>
      </c>
      <c r="R88" s="87">
        <v>1</v>
      </c>
      <c r="S88" s="64">
        <f t="shared" si="11"/>
        <v>100</v>
      </c>
      <c r="T88" s="88" t="s">
        <v>135</v>
      </c>
      <c r="U88" s="87">
        <v>52</v>
      </c>
      <c r="V88" s="89">
        <v>44543.315087627314</v>
      </c>
      <c r="W88" s="89" t="s">
        <v>251</v>
      </c>
      <c r="X88" s="68">
        <v>59</v>
      </c>
      <c r="Y88" s="86" t="s">
        <v>1478</v>
      </c>
      <c r="Z88" s="86" t="s">
        <v>1061</v>
      </c>
      <c r="AA88" s="92" t="str">
        <f t="shared" si="12"/>
        <v>St. Joseph's Nursing Home, Lurgan Glebe, Virginia</v>
      </c>
      <c r="AB88" s="147" t="str">
        <f t="shared" si="13"/>
        <v>CHO 1</v>
      </c>
      <c r="AC88" s="147">
        <v>45</v>
      </c>
      <c r="AD88" s="147">
        <v>45</v>
      </c>
      <c r="AE88" s="148">
        <v>100</v>
      </c>
      <c r="AF88" s="64">
        <f t="shared" si="14"/>
        <v>96.969696969696969</v>
      </c>
      <c r="AG88" s="172">
        <f t="shared" si="16"/>
        <v>-3.0303030303030312</v>
      </c>
      <c r="AH88" s="147">
        <v>45</v>
      </c>
      <c r="AI88" s="147">
        <v>45</v>
      </c>
      <c r="AJ88" s="148">
        <v>100</v>
      </c>
      <c r="AK88" s="64">
        <f t="shared" si="15"/>
        <v>100</v>
      </c>
      <c r="AL88" s="172">
        <f t="shared" ref="AL88" si="17">AK88-AJ88</f>
        <v>0</v>
      </c>
    </row>
    <row r="89" spans="1:38" x14ac:dyDescent="0.2">
      <c r="A89" s="68" t="s">
        <v>1070</v>
      </c>
      <c r="B89" s="85" t="s">
        <v>1682</v>
      </c>
      <c r="C89" s="85" t="s">
        <v>1683</v>
      </c>
      <c r="D89" s="86" t="s">
        <v>127</v>
      </c>
      <c r="E89" s="86" t="s">
        <v>1073</v>
      </c>
      <c r="F89" s="68" t="s">
        <v>283</v>
      </c>
      <c r="G89" s="68" t="s">
        <v>284</v>
      </c>
      <c r="H89" s="68" t="s">
        <v>284</v>
      </c>
      <c r="I89" s="68" t="s">
        <v>285</v>
      </c>
      <c r="J89" s="68" t="s">
        <v>286</v>
      </c>
      <c r="K89" s="21" t="str">
        <f>VLOOKUP(F89, 'RHA A to F by CCA'!A:B, 2,0)</f>
        <v>Area F</v>
      </c>
      <c r="L89" s="68" t="s">
        <v>1401</v>
      </c>
      <c r="M89" s="68" t="s">
        <v>287</v>
      </c>
      <c r="N89" s="87">
        <v>17</v>
      </c>
      <c r="O89" s="87">
        <v>17</v>
      </c>
      <c r="P89" s="64">
        <f t="shared" si="10"/>
        <v>100</v>
      </c>
      <c r="Q89" s="87">
        <v>1</v>
      </c>
      <c r="R89" s="87">
        <v>1</v>
      </c>
      <c r="S89" s="64">
        <f t="shared" si="11"/>
        <v>100</v>
      </c>
      <c r="T89" s="88" t="s">
        <v>135</v>
      </c>
      <c r="U89" s="87">
        <v>21</v>
      </c>
      <c r="V89" s="89">
        <v>44540.356951944443</v>
      </c>
      <c r="W89" s="89" t="s">
        <v>251</v>
      </c>
      <c r="X89" s="68">
        <v>23</v>
      </c>
      <c r="Y89" s="86" t="s">
        <v>1478</v>
      </c>
      <c r="Z89" s="86" t="s">
        <v>1061</v>
      </c>
      <c r="AA89" s="92" t="str">
        <f t="shared" si="12"/>
        <v>Corrandulla nursing home, Corrandulla, Co. Ggalway, H91F2W1</v>
      </c>
      <c r="AB89" s="147" t="str">
        <f t="shared" si="13"/>
        <v>CHO 2</v>
      </c>
      <c r="AC89" s="147">
        <v>20</v>
      </c>
      <c r="AD89" s="147">
        <v>20</v>
      </c>
      <c r="AE89" s="148">
        <v>100</v>
      </c>
      <c r="AF89" s="64">
        <f t="shared" si="14"/>
        <v>100</v>
      </c>
      <c r="AG89" s="172">
        <f t="shared" si="16"/>
        <v>0</v>
      </c>
      <c r="AH89" s="147">
        <v>0</v>
      </c>
      <c r="AI89" s="147">
        <v>0</v>
      </c>
      <c r="AJ89" s="147" t="s">
        <v>78</v>
      </c>
      <c r="AK89" s="64">
        <f t="shared" si="15"/>
        <v>100</v>
      </c>
      <c r="AL89" s="172" t="s">
        <v>78</v>
      </c>
    </row>
    <row r="90" spans="1:38" x14ac:dyDescent="0.2">
      <c r="A90" s="68" t="s">
        <v>1684</v>
      </c>
      <c r="B90" s="85" t="s">
        <v>1685</v>
      </c>
      <c r="C90" s="85" t="s">
        <v>1686</v>
      </c>
      <c r="D90" s="86" t="s">
        <v>127</v>
      </c>
      <c r="E90" s="86" t="s">
        <v>1687</v>
      </c>
      <c r="F90" s="68" t="s">
        <v>296</v>
      </c>
      <c r="G90" s="68" t="s">
        <v>297</v>
      </c>
      <c r="H90" s="68" t="s">
        <v>297</v>
      </c>
      <c r="I90" s="68" t="s">
        <v>285</v>
      </c>
      <c r="J90" s="68" t="s">
        <v>286</v>
      </c>
      <c r="K90" s="21" t="str">
        <f>VLOOKUP(F90, 'RHA A to F by CCA'!A:B, 2,0)</f>
        <v>Area F</v>
      </c>
      <c r="L90" s="68" t="s">
        <v>1401</v>
      </c>
      <c r="M90" s="68" t="s">
        <v>287</v>
      </c>
      <c r="N90" s="87">
        <v>21</v>
      </c>
      <c r="O90" s="87">
        <v>21</v>
      </c>
      <c r="P90" s="64">
        <f t="shared" si="10"/>
        <v>100</v>
      </c>
      <c r="Q90" s="87">
        <v>0</v>
      </c>
      <c r="R90" s="87">
        <v>0</v>
      </c>
      <c r="S90" s="64" t="e">
        <f t="shared" si="11"/>
        <v>#DIV/0!</v>
      </c>
      <c r="T90" s="88" t="s">
        <v>125</v>
      </c>
      <c r="U90" s="87">
        <v>28</v>
      </c>
      <c r="V90" s="89">
        <v>44543.233252106482</v>
      </c>
      <c r="W90" s="89" t="s">
        <v>251</v>
      </c>
      <c r="X90" s="68">
        <v>50</v>
      </c>
      <c r="Y90" s="86" t="s">
        <v>1478</v>
      </c>
      <c r="Z90" s="86" t="s">
        <v>1061</v>
      </c>
      <c r="AA90" s="92" t="str">
        <f t="shared" si="12"/>
        <v>St Anne's Private Nursing Home, Sonnagh, Charlestown, Co. Mayo</v>
      </c>
      <c r="AB90" s="147" t="str">
        <f t="shared" si="13"/>
        <v>CHO 2</v>
      </c>
      <c r="AC90" s="147">
        <v>25</v>
      </c>
      <c r="AD90" s="147">
        <v>24</v>
      </c>
      <c r="AE90" s="148">
        <v>96</v>
      </c>
      <c r="AF90" s="64">
        <f t="shared" si="14"/>
        <v>100</v>
      </c>
      <c r="AG90" s="172">
        <f t="shared" si="16"/>
        <v>4</v>
      </c>
      <c r="AH90" s="147">
        <v>0</v>
      </c>
      <c r="AI90" s="147">
        <v>0</v>
      </c>
      <c r="AJ90" s="147" t="s">
        <v>78</v>
      </c>
      <c r="AK90" s="64" t="s">
        <v>78</v>
      </c>
      <c r="AL90" s="172" t="s">
        <v>78</v>
      </c>
    </row>
    <row r="91" spans="1:38" x14ac:dyDescent="0.2">
      <c r="A91" s="68" t="s">
        <v>1688</v>
      </c>
      <c r="B91" s="85" t="s">
        <v>1689</v>
      </c>
      <c r="C91" s="85" t="s">
        <v>1690</v>
      </c>
      <c r="D91" s="86" t="s">
        <v>127</v>
      </c>
      <c r="E91" s="86" t="s">
        <v>1691</v>
      </c>
      <c r="F91" s="68" t="s">
        <v>321</v>
      </c>
      <c r="G91" s="68" t="s">
        <v>322</v>
      </c>
      <c r="H91" s="68" t="s">
        <v>322</v>
      </c>
      <c r="I91" s="68" t="s">
        <v>285</v>
      </c>
      <c r="J91" s="68" t="s">
        <v>286</v>
      </c>
      <c r="K91" s="21" t="str">
        <f>VLOOKUP(F91, 'RHA A to F by CCA'!A:B, 2,0)</f>
        <v>Area F</v>
      </c>
      <c r="L91" s="68" t="s">
        <v>1401</v>
      </c>
      <c r="M91" s="68" t="s">
        <v>287</v>
      </c>
      <c r="N91" s="87">
        <v>56</v>
      </c>
      <c r="O91" s="87">
        <v>54</v>
      </c>
      <c r="P91" s="64">
        <f t="shared" si="10"/>
        <v>96.428571428571431</v>
      </c>
      <c r="Q91" s="87">
        <v>0</v>
      </c>
      <c r="R91" s="87">
        <v>0</v>
      </c>
      <c r="S91" s="64" t="e">
        <f t="shared" si="11"/>
        <v>#DIV/0!</v>
      </c>
      <c r="T91" s="88" t="s">
        <v>125</v>
      </c>
      <c r="U91" s="87">
        <v>63</v>
      </c>
      <c r="V91" s="89">
        <v>44543.129581597219</v>
      </c>
      <c r="W91" s="89" t="s">
        <v>251</v>
      </c>
      <c r="X91" s="68">
        <v>37</v>
      </c>
      <c r="Y91" s="86" t="s">
        <v>1478</v>
      </c>
      <c r="Z91" s="86" t="s">
        <v>1061</v>
      </c>
      <c r="AA91" s="92" t="str">
        <f t="shared" si="12"/>
        <v xml:space="preserve">Abbey Haven Care Centre &amp; Nursing Home , Carrick Road , Boyle. Co. Roscommon </v>
      </c>
      <c r="AB91" s="147" t="str">
        <f t="shared" si="13"/>
        <v>CHO 2</v>
      </c>
      <c r="AC91" s="147">
        <v>62</v>
      </c>
      <c r="AD91" s="147">
        <v>57</v>
      </c>
      <c r="AE91" s="148">
        <v>91.935483870967744</v>
      </c>
      <c r="AF91" s="64">
        <f t="shared" si="14"/>
        <v>96.428571428571431</v>
      </c>
      <c r="AG91" s="172">
        <f t="shared" si="16"/>
        <v>4.4930875576036868</v>
      </c>
      <c r="AH91" s="147">
        <v>0</v>
      </c>
      <c r="AI91" s="147">
        <v>0</v>
      </c>
      <c r="AJ91" s="147" t="s">
        <v>78</v>
      </c>
      <c r="AK91" s="64" t="s">
        <v>78</v>
      </c>
      <c r="AL91" s="172" t="s">
        <v>78</v>
      </c>
    </row>
    <row r="92" spans="1:38" x14ac:dyDescent="0.2">
      <c r="A92" s="68" t="s">
        <v>1692</v>
      </c>
      <c r="B92" s="85" t="s">
        <v>1693</v>
      </c>
      <c r="C92" s="85" t="s">
        <v>1694</v>
      </c>
      <c r="D92" s="86" t="s">
        <v>127</v>
      </c>
      <c r="E92" s="86" t="s">
        <v>1695</v>
      </c>
      <c r="F92" s="68" t="s">
        <v>296</v>
      </c>
      <c r="G92" s="68" t="s">
        <v>297</v>
      </c>
      <c r="H92" s="68" t="s">
        <v>297</v>
      </c>
      <c r="I92" s="68" t="s">
        <v>285</v>
      </c>
      <c r="J92" s="68" t="s">
        <v>286</v>
      </c>
      <c r="K92" s="21" t="str">
        <f>VLOOKUP(F92, 'RHA A to F by CCA'!A:B, 2,0)</f>
        <v>Area F</v>
      </c>
      <c r="L92" s="68" t="s">
        <v>1401</v>
      </c>
      <c r="M92" s="68" t="s">
        <v>287</v>
      </c>
      <c r="N92" s="87">
        <v>28</v>
      </c>
      <c r="O92" s="87">
        <v>27</v>
      </c>
      <c r="P92" s="64">
        <f t="shared" si="10"/>
        <v>96.428571428571431</v>
      </c>
      <c r="Q92" s="87">
        <v>7</v>
      </c>
      <c r="R92" s="87">
        <v>4</v>
      </c>
      <c r="S92" s="64">
        <f t="shared" si="11"/>
        <v>57.142857142857139</v>
      </c>
      <c r="T92" s="88" t="s">
        <v>135</v>
      </c>
      <c r="U92" s="87">
        <v>7</v>
      </c>
      <c r="V92" s="89">
        <v>44565.212580173611</v>
      </c>
      <c r="W92" s="89" t="s">
        <v>273</v>
      </c>
      <c r="X92" s="68">
        <v>200</v>
      </c>
      <c r="Y92" s="86" t="s">
        <v>1478</v>
      </c>
      <c r="Z92" s="86" t="s">
        <v>1061</v>
      </c>
      <c r="AA92" s="92" t="str">
        <f t="shared" si="12"/>
        <v>Brookvale Manor Nursing Home, Hazell Hill, Ballyhaunis, Co, Mayo</v>
      </c>
      <c r="AB92" s="147" t="str">
        <f t="shared" si="13"/>
        <v>CHO 2</v>
      </c>
      <c r="AC92" s="147" t="s">
        <v>78</v>
      </c>
      <c r="AD92" s="147" t="s">
        <v>78</v>
      </c>
      <c r="AE92" s="147" t="s">
        <v>78</v>
      </c>
      <c r="AF92" s="64">
        <f t="shared" si="14"/>
        <v>96.428571428571431</v>
      </c>
      <c r="AG92" s="172" t="s">
        <v>78</v>
      </c>
      <c r="AH92" s="147" t="s">
        <v>78</v>
      </c>
      <c r="AI92" s="147" t="s">
        <v>78</v>
      </c>
      <c r="AJ92" s="147" t="s">
        <v>78</v>
      </c>
      <c r="AK92" s="64">
        <f t="shared" si="15"/>
        <v>57.142857142857139</v>
      </c>
      <c r="AL92" s="172" t="s">
        <v>78</v>
      </c>
    </row>
    <row r="93" spans="1:38" x14ac:dyDescent="0.2">
      <c r="A93" s="68" t="s">
        <v>1696</v>
      </c>
      <c r="B93" s="85" t="s">
        <v>1697</v>
      </c>
      <c r="C93" s="85" t="s">
        <v>1698</v>
      </c>
      <c r="D93" s="86" t="s">
        <v>127</v>
      </c>
      <c r="E93" s="86" t="s">
        <v>1699</v>
      </c>
      <c r="F93" s="68" t="s">
        <v>283</v>
      </c>
      <c r="G93" s="68" t="s">
        <v>284</v>
      </c>
      <c r="H93" s="68" t="s">
        <v>284</v>
      </c>
      <c r="I93" s="68" t="s">
        <v>285</v>
      </c>
      <c r="J93" s="68" t="s">
        <v>286</v>
      </c>
      <c r="K93" s="21" t="str">
        <f>VLOOKUP(F93, 'RHA A to F by CCA'!A:B, 2,0)</f>
        <v>Area F</v>
      </c>
      <c r="L93" s="68" t="s">
        <v>1401</v>
      </c>
      <c r="M93" s="68" t="s">
        <v>287</v>
      </c>
      <c r="N93" s="87">
        <v>21</v>
      </c>
      <c r="O93" s="87">
        <v>16</v>
      </c>
      <c r="P93" s="64">
        <f t="shared" si="10"/>
        <v>76.19047619047619</v>
      </c>
      <c r="Q93" s="87">
        <v>0</v>
      </c>
      <c r="R93" s="87">
        <v>0</v>
      </c>
      <c r="S93" s="64" t="e">
        <f t="shared" si="11"/>
        <v>#DIV/0!</v>
      </c>
      <c r="T93" s="88" t="s">
        <v>1400</v>
      </c>
      <c r="U93" s="87">
        <v>31</v>
      </c>
      <c r="V93" s="89">
        <v>44547.112635740741</v>
      </c>
      <c r="W93" s="89" t="s">
        <v>1924</v>
      </c>
      <c r="X93" s="68">
        <v>120</v>
      </c>
      <c r="Y93" s="86" t="s">
        <v>1478</v>
      </c>
      <c r="Z93" s="86" t="s">
        <v>1061</v>
      </c>
      <c r="AA93" s="92" t="str">
        <f t="shared" si="12"/>
        <v>Nightingale Nursing Home, Lowville, Ahascragh, Ballinasloe, Co. Galway</v>
      </c>
      <c r="AB93" s="147" t="str">
        <f t="shared" si="13"/>
        <v>CHO 2</v>
      </c>
      <c r="AC93" s="147" t="s">
        <v>78</v>
      </c>
      <c r="AD93" s="147" t="s">
        <v>78</v>
      </c>
      <c r="AE93" s="147" t="s">
        <v>78</v>
      </c>
      <c r="AF93" s="64">
        <f t="shared" si="14"/>
        <v>76.19047619047619</v>
      </c>
      <c r="AG93" s="172" t="s">
        <v>78</v>
      </c>
      <c r="AH93" s="147" t="s">
        <v>78</v>
      </c>
      <c r="AI93" s="147" t="s">
        <v>78</v>
      </c>
      <c r="AJ93" s="147" t="s">
        <v>78</v>
      </c>
      <c r="AK93" s="64" t="s">
        <v>78</v>
      </c>
      <c r="AL93" s="172" t="s">
        <v>78</v>
      </c>
    </row>
    <row r="94" spans="1:38" x14ac:dyDescent="0.2">
      <c r="A94" s="68" t="s">
        <v>1082</v>
      </c>
      <c r="B94" s="85" t="s">
        <v>1700</v>
      </c>
      <c r="C94" s="85" t="s">
        <v>1701</v>
      </c>
      <c r="D94" s="86" t="s">
        <v>127</v>
      </c>
      <c r="E94" s="86" t="s">
        <v>1085</v>
      </c>
      <c r="F94" s="68" t="s">
        <v>375</v>
      </c>
      <c r="G94" s="68" t="s">
        <v>376</v>
      </c>
      <c r="H94" s="68" t="s">
        <v>376</v>
      </c>
      <c r="I94" s="68" t="s">
        <v>377</v>
      </c>
      <c r="J94" s="68" t="s">
        <v>378</v>
      </c>
      <c r="K94" s="21" t="str">
        <f>VLOOKUP(F94, 'RHA A to F by CCA'!A:B, 2,0)</f>
        <v>Area E</v>
      </c>
      <c r="L94" s="68" t="s">
        <v>1401</v>
      </c>
      <c r="M94" s="68" t="s">
        <v>379</v>
      </c>
      <c r="N94" s="87">
        <v>27</v>
      </c>
      <c r="O94" s="87">
        <v>27</v>
      </c>
      <c r="P94" s="64">
        <f t="shared" si="10"/>
        <v>100</v>
      </c>
      <c r="Q94" s="87">
        <v>0</v>
      </c>
      <c r="R94" s="87">
        <v>0</v>
      </c>
      <c r="S94" s="64" t="e">
        <f t="shared" si="11"/>
        <v>#DIV/0!</v>
      </c>
      <c r="T94" s="88" t="s">
        <v>135</v>
      </c>
      <c r="U94" s="87">
        <v>28</v>
      </c>
      <c r="V94" s="89">
        <v>44540.134434444444</v>
      </c>
      <c r="W94" s="89" t="s">
        <v>251</v>
      </c>
      <c r="X94" s="68">
        <v>6</v>
      </c>
      <c r="Y94" s="86" t="s">
        <v>1478</v>
      </c>
      <c r="Z94" s="86" t="s">
        <v>1061</v>
      </c>
      <c r="AA94" s="92" t="str">
        <f t="shared" si="12"/>
        <v>St Dominic Savio Nursing Home, Cahilly, Liscannor, Co. Clare</v>
      </c>
      <c r="AB94" s="147" t="str">
        <f t="shared" si="13"/>
        <v>CHO 3</v>
      </c>
      <c r="AC94" s="147" t="s">
        <v>78</v>
      </c>
      <c r="AD94" s="147" t="s">
        <v>78</v>
      </c>
      <c r="AE94" s="147" t="s">
        <v>78</v>
      </c>
      <c r="AF94" s="64">
        <f t="shared" si="14"/>
        <v>100</v>
      </c>
      <c r="AG94" s="172" t="s">
        <v>78</v>
      </c>
      <c r="AH94" s="147" t="s">
        <v>78</v>
      </c>
      <c r="AI94" s="147" t="s">
        <v>78</v>
      </c>
      <c r="AJ94" s="147" t="s">
        <v>78</v>
      </c>
      <c r="AK94" s="64" t="s">
        <v>78</v>
      </c>
      <c r="AL94" s="172" t="s">
        <v>78</v>
      </c>
    </row>
    <row r="95" spans="1:38" x14ac:dyDescent="0.2">
      <c r="A95" s="68" t="s">
        <v>1702</v>
      </c>
      <c r="B95" s="85" t="s">
        <v>1703</v>
      </c>
      <c r="C95" s="85" t="s">
        <v>1704</v>
      </c>
      <c r="D95" s="86" t="s">
        <v>127</v>
      </c>
      <c r="E95" s="86" t="s">
        <v>1705</v>
      </c>
      <c r="F95" s="68" t="s">
        <v>384</v>
      </c>
      <c r="G95" s="68" t="s">
        <v>385</v>
      </c>
      <c r="H95" s="68" t="s">
        <v>1589</v>
      </c>
      <c r="I95" s="68" t="s">
        <v>377</v>
      </c>
      <c r="J95" s="68" t="s">
        <v>378</v>
      </c>
      <c r="K95" s="21" t="str">
        <f>VLOOKUP(F95, 'RHA A to F by CCA'!A:B, 2,0)</f>
        <v>Area E</v>
      </c>
      <c r="L95" s="68" t="s">
        <v>1401</v>
      </c>
      <c r="M95" s="68" t="s">
        <v>379</v>
      </c>
      <c r="N95" s="87">
        <v>45</v>
      </c>
      <c r="O95" s="87">
        <v>45</v>
      </c>
      <c r="P95" s="64">
        <f t="shared" si="10"/>
        <v>100</v>
      </c>
      <c r="Q95" s="87">
        <v>0</v>
      </c>
      <c r="R95" s="87">
        <v>0</v>
      </c>
      <c r="S95" s="64" t="e">
        <f t="shared" si="11"/>
        <v>#DIV/0!</v>
      </c>
      <c r="T95" s="88" t="s">
        <v>125</v>
      </c>
      <c r="U95" s="87">
        <v>52</v>
      </c>
      <c r="V95" s="89">
        <v>44540.201385590277</v>
      </c>
      <c r="W95" s="89" t="s">
        <v>251</v>
      </c>
      <c r="X95" s="68">
        <v>11</v>
      </c>
      <c r="Y95" s="86" t="s">
        <v>1478</v>
      </c>
      <c r="Z95" s="86" t="s">
        <v>1061</v>
      </c>
      <c r="AA95" s="92" t="str">
        <f t="shared" si="12"/>
        <v>Ashlawn House Nurisng Home, Carrigintogher, Nenagh</v>
      </c>
      <c r="AB95" s="147" t="str">
        <f t="shared" si="13"/>
        <v>CHO 3</v>
      </c>
      <c r="AC95" s="147" t="s">
        <v>78</v>
      </c>
      <c r="AD95" s="147" t="s">
        <v>78</v>
      </c>
      <c r="AE95" s="147" t="s">
        <v>78</v>
      </c>
      <c r="AF95" s="64">
        <f t="shared" si="14"/>
        <v>100</v>
      </c>
      <c r="AG95" s="172" t="s">
        <v>78</v>
      </c>
      <c r="AH95" s="147" t="s">
        <v>78</v>
      </c>
      <c r="AI95" s="147" t="s">
        <v>78</v>
      </c>
      <c r="AJ95" s="147" t="s">
        <v>78</v>
      </c>
      <c r="AK95" s="64" t="s">
        <v>78</v>
      </c>
      <c r="AL95" s="172" t="s">
        <v>78</v>
      </c>
    </row>
    <row r="96" spans="1:38" x14ac:dyDescent="0.2">
      <c r="A96" s="68" t="s">
        <v>1706</v>
      </c>
      <c r="B96" s="85" t="s">
        <v>1707</v>
      </c>
      <c r="C96" s="85" t="s">
        <v>1708</v>
      </c>
      <c r="D96" s="86" t="s">
        <v>127</v>
      </c>
      <c r="E96" s="86" t="s">
        <v>1709</v>
      </c>
      <c r="F96" s="68" t="s">
        <v>384</v>
      </c>
      <c r="G96" s="68" t="s">
        <v>385</v>
      </c>
      <c r="H96" s="68" t="s">
        <v>1589</v>
      </c>
      <c r="I96" s="68" t="s">
        <v>377</v>
      </c>
      <c r="J96" s="68" t="s">
        <v>378</v>
      </c>
      <c r="K96" s="21" t="str">
        <f>VLOOKUP(F96, 'RHA A to F by CCA'!A:B, 2,0)</f>
        <v>Area E</v>
      </c>
      <c r="L96" s="68" t="s">
        <v>1401</v>
      </c>
      <c r="M96" s="68" t="s">
        <v>379</v>
      </c>
      <c r="N96" s="87">
        <v>22</v>
      </c>
      <c r="O96" s="87">
        <v>22</v>
      </c>
      <c r="P96" s="64">
        <f t="shared" si="10"/>
        <v>100</v>
      </c>
      <c r="Q96" s="87">
        <v>1</v>
      </c>
      <c r="R96" s="87">
        <v>1</v>
      </c>
      <c r="S96" s="64">
        <f t="shared" si="11"/>
        <v>100</v>
      </c>
      <c r="T96" s="88" t="s">
        <v>125</v>
      </c>
      <c r="U96" s="87">
        <v>35</v>
      </c>
      <c r="V96" s="89">
        <v>44543.174457893518</v>
      </c>
      <c r="W96" s="89" t="s">
        <v>251</v>
      </c>
      <c r="X96" s="68">
        <v>45</v>
      </c>
      <c r="Y96" s="86" t="s">
        <v>1478</v>
      </c>
      <c r="Z96" s="86" t="s">
        <v>1061</v>
      </c>
      <c r="AA96" s="92" t="str">
        <f t="shared" si="12"/>
        <v>St. Theresa's Nursing Home, Dublin Road, Thurles, Co. Tipperary.</v>
      </c>
      <c r="AB96" s="147" t="str">
        <f t="shared" si="13"/>
        <v>CHO 3</v>
      </c>
      <c r="AC96" s="147" t="s">
        <v>78</v>
      </c>
      <c r="AD96" s="147" t="s">
        <v>78</v>
      </c>
      <c r="AE96" s="147" t="s">
        <v>78</v>
      </c>
      <c r="AF96" s="64">
        <f t="shared" si="14"/>
        <v>100</v>
      </c>
      <c r="AG96" s="172" t="s">
        <v>78</v>
      </c>
      <c r="AH96" s="147" t="s">
        <v>78</v>
      </c>
      <c r="AI96" s="147" t="s">
        <v>78</v>
      </c>
      <c r="AJ96" s="147" t="s">
        <v>78</v>
      </c>
      <c r="AK96" s="64">
        <f t="shared" si="15"/>
        <v>100</v>
      </c>
      <c r="AL96" s="172" t="s">
        <v>78</v>
      </c>
    </row>
    <row r="97" spans="1:38" x14ac:dyDescent="0.2">
      <c r="A97" s="68" t="s">
        <v>1710</v>
      </c>
      <c r="B97" s="85" t="s">
        <v>1711</v>
      </c>
      <c r="C97" s="85" t="s">
        <v>1712</v>
      </c>
      <c r="D97" s="86" t="s">
        <v>157</v>
      </c>
      <c r="E97" s="86" t="s">
        <v>1713</v>
      </c>
      <c r="F97" s="68" t="s">
        <v>1971</v>
      </c>
      <c r="G97" s="68" t="s">
        <v>395</v>
      </c>
      <c r="H97" s="68" t="s">
        <v>395</v>
      </c>
      <c r="I97" s="68" t="s">
        <v>377</v>
      </c>
      <c r="J97" s="68" t="s">
        <v>378</v>
      </c>
      <c r="K97" s="21" t="str">
        <f>VLOOKUP(F97, 'RHA A to F by CCA'!A:B, 2,0)</f>
        <v>Area E</v>
      </c>
      <c r="L97" s="68" t="s">
        <v>1401</v>
      </c>
      <c r="M97" s="68" t="s">
        <v>379</v>
      </c>
      <c r="N97" s="87">
        <v>12</v>
      </c>
      <c r="O97" s="87">
        <v>12</v>
      </c>
      <c r="P97" s="64">
        <f t="shared" si="10"/>
        <v>100</v>
      </c>
      <c r="Q97" s="87">
        <v>12</v>
      </c>
      <c r="R97" s="87">
        <v>12</v>
      </c>
      <c r="S97" s="64">
        <f t="shared" si="11"/>
        <v>100</v>
      </c>
      <c r="T97" s="88" t="s">
        <v>135</v>
      </c>
      <c r="U97" s="87">
        <v>12</v>
      </c>
      <c r="V97" s="89">
        <v>44547.317224699073</v>
      </c>
      <c r="W97" s="89" t="s">
        <v>1923</v>
      </c>
      <c r="X97" s="68">
        <v>145</v>
      </c>
      <c r="Y97" s="86" t="s">
        <v>1479</v>
      </c>
      <c r="Z97" s="86" t="s">
        <v>85</v>
      </c>
      <c r="AA97" s="92" t="str">
        <f t="shared" si="12"/>
        <v>FERNDALE, ST NESSANS ROAD</v>
      </c>
      <c r="AB97" s="147" t="str">
        <f t="shared" si="13"/>
        <v>CHO 3</v>
      </c>
      <c r="AC97" s="147" t="s">
        <v>78</v>
      </c>
      <c r="AD97" s="147" t="s">
        <v>78</v>
      </c>
      <c r="AE97" s="147" t="s">
        <v>78</v>
      </c>
      <c r="AF97" s="64">
        <f t="shared" si="14"/>
        <v>100</v>
      </c>
      <c r="AG97" s="172" t="s">
        <v>78</v>
      </c>
      <c r="AH97" s="147" t="s">
        <v>78</v>
      </c>
      <c r="AI97" s="147" t="s">
        <v>78</v>
      </c>
      <c r="AJ97" s="147" t="s">
        <v>78</v>
      </c>
      <c r="AK97" s="64">
        <f t="shared" si="15"/>
        <v>100</v>
      </c>
      <c r="AL97" s="172" t="s">
        <v>78</v>
      </c>
    </row>
    <row r="98" spans="1:38" x14ac:dyDescent="0.2">
      <c r="A98" s="68" t="s">
        <v>1714</v>
      </c>
      <c r="B98" s="85" t="s">
        <v>1715</v>
      </c>
      <c r="C98" s="85" t="s">
        <v>1716</v>
      </c>
      <c r="D98" s="86" t="s">
        <v>157</v>
      </c>
      <c r="E98" s="86" t="s">
        <v>1717</v>
      </c>
      <c r="F98" s="68" t="s">
        <v>1971</v>
      </c>
      <c r="G98" s="68" t="s">
        <v>395</v>
      </c>
      <c r="H98" s="68" t="s">
        <v>395</v>
      </c>
      <c r="I98" s="68" t="s">
        <v>377</v>
      </c>
      <c r="J98" s="68" t="s">
        <v>378</v>
      </c>
      <c r="K98" s="21" t="str">
        <f>VLOOKUP(F98, 'RHA A to F by CCA'!A:B, 2,0)</f>
        <v>Area E</v>
      </c>
      <c r="L98" s="68" t="s">
        <v>1401</v>
      </c>
      <c r="M98" s="68" t="s">
        <v>379</v>
      </c>
      <c r="N98" s="87">
        <v>12</v>
      </c>
      <c r="O98" s="87">
        <v>12</v>
      </c>
      <c r="P98" s="64">
        <f t="shared" si="10"/>
        <v>100</v>
      </c>
      <c r="Q98" s="87">
        <v>10</v>
      </c>
      <c r="R98" s="87">
        <v>10</v>
      </c>
      <c r="S98" s="64">
        <f t="shared" si="11"/>
        <v>100</v>
      </c>
      <c r="T98" s="88" t="s">
        <v>135</v>
      </c>
      <c r="U98" s="87">
        <v>12</v>
      </c>
      <c r="V98" s="89">
        <v>44547.32035721065</v>
      </c>
      <c r="W98" s="89" t="s">
        <v>1923</v>
      </c>
      <c r="X98" s="68">
        <v>146</v>
      </c>
      <c r="Y98" s="86" t="s">
        <v>1479</v>
      </c>
      <c r="Z98" s="86" t="s">
        <v>85</v>
      </c>
      <c r="AA98" s="92" t="str">
        <f t="shared" si="12"/>
        <v xml:space="preserve">Ivernia House, Croom, Ivernia House, Skagh, Croom </v>
      </c>
      <c r="AB98" s="147" t="str">
        <f t="shared" si="13"/>
        <v>CHO 3</v>
      </c>
      <c r="AC98" s="147" t="s">
        <v>78</v>
      </c>
      <c r="AD98" s="147" t="s">
        <v>78</v>
      </c>
      <c r="AE98" s="147" t="s">
        <v>78</v>
      </c>
      <c r="AF98" s="64">
        <f t="shared" si="14"/>
        <v>100</v>
      </c>
      <c r="AG98" s="172" t="s">
        <v>78</v>
      </c>
      <c r="AH98" s="147" t="s">
        <v>78</v>
      </c>
      <c r="AI98" s="147" t="s">
        <v>78</v>
      </c>
      <c r="AJ98" s="147" t="s">
        <v>78</v>
      </c>
      <c r="AK98" s="64">
        <f t="shared" si="15"/>
        <v>100</v>
      </c>
      <c r="AL98" s="172" t="s">
        <v>78</v>
      </c>
    </row>
    <row r="99" spans="1:38" x14ac:dyDescent="0.2">
      <c r="A99" s="68" t="s">
        <v>1718</v>
      </c>
      <c r="B99" s="85" t="s">
        <v>1719</v>
      </c>
      <c r="C99" s="85" t="s">
        <v>1720</v>
      </c>
      <c r="D99" s="86" t="s">
        <v>157</v>
      </c>
      <c r="E99" s="86" t="s">
        <v>1721</v>
      </c>
      <c r="F99" s="68" t="s">
        <v>1971</v>
      </c>
      <c r="G99" s="68" t="s">
        <v>395</v>
      </c>
      <c r="H99" s="68" t="s">
        <v>395</v>
      </c>
      <c r="I99" s="68" t="s">
        <v>377</v>
      </c>
      <c r="J99" s="68" t="s">
        <v>378</v>
      </c>
      <c r="K99" s="21" t="str">
        <f>VLOOKUP(F99, 'RHA A to F by CCA'!A:B, 2,0)</f>
        <v>Area E</v>
      </c>
      <c r="L99" s="68" t="s">
        <v>1401</v>
      </c>
      <c r="M99" s="68" t="s">
        <v>379</v>
      </c>
      <c r="N99" s="87">
        <v>18</v>
      </c>
      <c r="O99" s="87">
        <v>18</v>
      </c>
      <c r="P99" s="64">
        <f t="shared" si="10"/>
        <v>100</v>
      </c>
      <c r="Q99" s="87">
        <v>0</v>
      </c>
      <c r="R99" s="87">
        <v>0</v>
      </c>
      <c r="S99" s="64" t="e">
        <f t="shared" si="11"/>
        <v>#DIV/0!</v>
      </c>
      <c r="T99" s="88" t="s">
        <v>135</v>
      </c>
      <c r="U99" s="87">
        <v>18</v>
      </c>
      <c r="V99" s="89">
        <v>44547.326757650466</v>
      </c>
      <c r="W99" s="89" t="s">
        <v>1923</v>
      </c>
      <c r="X99" s="68">
        <v>147</v>
      </c>
      <c r="Y99" s="86" t="s">
        <v>1479</v>
      </c>
      <c r="Z99" s="86" t="s">
        <v>85</v>
      </c>
      <c r="AA99" s="92" t="str">
        <f t="shared" si="12"/>
        <v>O CONNELL HOUSE , GORTBOY, NEWCASTLEWEST</v>
      </c>
      <c r="AB99" s="147" t="str">
        <f t="shared" si="13"/>
        <v>CHO 3</v>
      </c>
      <c r="AC99" s="147" t="s">
        <v>78</v>
      </c>
      <c r="AD99" s="147" t="s">
        <v>78</v>
      </c>
      <c r="AE99" s="147" t="s">
        <v>78</v>
      </c>
      <c r="AF99" s="64">
        <f t="shared" si="14"/>
        <v>100</v>
      </c>
      <c r="AG99" s="172" t="s">
        <v>78</v>
      </c>
      <c r="AH99" s="147" t="s">
        <v>78</v>
      </c>
      <c r="AI99" s="147" t="s">
        <v>78</v>
      </c>
      <c r="AJ99" s="147" t="s">
        <v>78</v>
      </c>
      <c r="AK99" s="64" t="s">
        <v>78</v>
      </c>
      <c r="AL99" s="172" t="s">
        <v>78</v>
      </c>
    </row>
    <row r="100" spans="1:38" x14ac:dyDescent="0.2">
      <c r="A100" s="68" t="s">
        <v>1722</v>
      </c>
      <c r="B100" s="85" t="s">
        <v>1723</v>
      </c>
      <c r="C100" s="85" t="s">
        <v>1724</v>
      </c>
      <c r="D100" s="86" t="s">
        <v>157</v>
      </c>
      <c r="E100" s="86" t="s">
        <v>1725</v>
      </c>
      <c r="F100" s="68" t="s">
        <v>1971</v>
      </c>
      <c r="G100" s="68" t="s">
        <v>395</v>
      </c>
      <c r="H100" s="68" t="s">
        <v>395</v>
      </c>
      <c r="I100" s="68" t="s">
        <v>377</v>
      </c>
      <c r="J100" s="68" t="s">
        <v>378</v>
      </c>
      <c r="K100" s="21" t="str">
        <f>VLOOKUP(F100, 'RHA A to F by CCA'!A:B, 2,0)</f>
        <v>Area E</v>
      </c>
      <c r="L100" s="68" t="s">
        <v>1401</v>
      </c>
      <c r="M100" s="68" t="s">
        <v>379</v>
      </c>
      <c r="N100" s="87">
        <v>10</v>
      </c>
      <c r="O100" s="87">
        <v>10</v>
      </c>
      <c r="P100" s="64">
        <f t="shared" si="10"/>
        <v>100</v>
      </c>
      <c r="Q100" s="87">
        <v>0</v>
      </c>
      <c r="R100" s="87">
        <v>0</v>
      </c>
      <c r="S100" s="64" t="e">
        <f t="shared" si="11"/>
        <v>#DIV/0!</v>
      </c>
      <c r="T100" s="88" t="s">
        <v>135</v>
      </c>
      <c r="U100" s="87">
        <v>10</v>
      </c>
      <c r="V100" s="89">
        <v>44547.33525802083</v>
      </c>
      <c r="W100" s="89" t="s">
        <v>1923</v>
      </c>
      <c r="X100" s="68">
        <v>148</v>
      </c>
      <c r="Y100" s="86" t="s">
        <v>1479</v>
      </c>
      <c r="Z100" s="86" t="s">
        <v>85</v>
      </c>
      <c r="AA100" s="92" t="str">
        <f t="shared" si="12"/>
        <v>New Strand House, Caherdavin</v>
      </c>
      <c r="AB100" s="147" t="str">
        <f t="shared" si="13"/>
        <v>CHO 3</v>
      </c>
      <c r="AC100" s="147" t="s">
        <v>78</v>
      </c>
      <c r="AD100" s="147" t="s">
        <v>78</v>
      </c>
      <c r="AE100" s="147" t="s">
        <v>78</v>
      </c>
      <c r="AF100" s="64">
        <f t="shared" si="14"/>
        <v>100</v>
      </c>
      <c r="AG100" s="172" t="s">
        <v>78</v>
      </c>
      <c r="AH100" s="147" t="s">
        <v>78</v>
      </c>
      <c r="AI100" s="147" t="s">
        <v>78</v>
      </c>
      <c r="AJ100" s="147" t="s">
        <v>78</v>
      </c>
      <c r="AK100" s="64" t="s">
        <v>78</v>
      </c>
      <c r="AL100" s="172" t="s">
        <v>78</v>
      </c>
    </row>
    <row r="101" spans="1:38" x14ac:dyDescent="0.2">
      <c r="A101" s="68" t="s">
        <v>1156</v>
      </c>
      <c r="B101" s="85" t="s">
        <v>1726</v>
      </c>
      <c r="C101" s="85" t="s">
        <v>1727</v>
      </c>
      <c r="D101" s="86" t="s">
        <v>127</v>
      </c>
      <c r="E101" s="86" t="s">
        <v>1159</v>
      </c>
      <c r="F101" s="68" t="s">
        <v>511</v>
      </c>
      <c r="G101" s="68" t="s">
        <v>1155</v>
      </c>
      <c r="H101" s="68" t="s">
        <v>431</v>
      </c>
      <c r="I101" s="68" t="s">
        <v>432</v>
      </c>
      <c r="J101" s="68" t="s">
        <v>433</v>
      </c>
      <c r="K101" s="21" t="str">
        <f>VLOOKUP(F101, 'RHA A to F by CCA'!A:B, 2,0)</f>
        <v>Area D</v>
      </c>
      <c r="L101" s="68" t="s">
        <v>1401</v>
      </c>
      <c r="M101" s="68" t="s">
        <v>434</v>
      </c>
      <c r="N101" s="87">
        <v>54</v>
      </c>
      <c r="O101" s="87">
        <v>54</v>
      </c>
      <c r="P101" s="64">
        <f t="shared" si="10"/>
        <v>100</v>
      </c>
      <c r="Q101" s="87">
        <v>0</v>
      </c>
      <c r="R101" s="87">
        <v>0</v>
      </c>
      <c r="S101" s="64" t="e">
        <f t="shared" si="11"/>
        <v>#DIV/0!</v>
      </c>
      <c r="T101" s="88" t="s">
        <v>135</v>
      </c>
      <c r="U101" s="87">
        <v>54</v>
      </c>
      <c r="V101" s="89">
        <v>44543.122504247687</v>
      </c>
      <c r="W101" s="89" t="s">
        <v>251</v>
      </c>
      <c r="X101" s="68">
        <v>35</v>
      </c>
      <c r="Y101" s="86" t="s">
        <v>1478</v>
      </c>
      <c r="Z101" s="86" t="s">
        <v>1061</v>
      </c>
      <c r="AA101" s="92" t="str">
        <f t="shared" si="12"/>
        <v>Youghal &amp; District Nursing Home, Gortroe, Co. Cork</v>
      </c>
      <c r="AB101" s="147" t="str">
        <f t="shared" si="13"/>
        <v>CHO 4</v>
      </c>
      <c r="AC101" s="147" t="s">
        <v>78</v>
      </c>
      <c r="AD101" s="147" t="s">
        <v>78</v>
      </c>
      <c r="AE101" s="147" t="s">
        <v>78</v>
      </c>
      <c r="AF101" s="64">
        <f t="shared" si="14"/>
        <v>100</v>
      </c>
      <c r="AG101" s="172" t="s">
        <v>78</v>
      </c>
      <c r="AH101" s="147" t="s">
        <v>78</v>
      </c>
      <c r="AI101" s="147" t="s">
        <v>78</v>
      </c>
      <c r="AJ101" s="147" t="s">
        <v>78</v>
      </c>
      <c r="AK101" s="64" t="s">
        <v>78</v>
      </c>
      <c r="AL101" s="172" t="s">
        <v>78</v>
      </c>
    </row>
    <row r="102" spans="1:38" x14ac:dyDescent="0.2">
      <c r="A102" s="68" t="s">
        <v>1728</v>
      </c>
      <c r="B102" s="85" t="s">
        <v>1729</v>
      </c>
      <c r="C102" s="85" t="s">
        <v>1730</v>
      </c>
      <c r="D102" s="86" t="s">
        <v>162</v>
      </c>
      <c r="E102" s="86" t="s">
        <v>1731</v>
      </c>
      <c r="F102" s="68" t="s">
        <v>511</v>
      </c>
      <c r="G102" s="68" t="s">
        <v>1155</v>
      </c>
      <c r="H102" s="68" t="s">
        <v>431</v>
      </c>
      <c r="I102" s="68" t="s">
        <v>432</v>
      </c>
      <c r="J102" s="68" t="s">
        <v>433</v>
      </c>
      <c r="K102" s="21" t="str">
        <f>VLOOKUP(F102, 'RHA A to F by CCA'!A:B, 2,0)</f>
        <v>Area D</v>
      </c>
      <c r="L102" s="68" t="s">
        <v>1401</v>
      </c>
      <c r="M102" s="68" t="s">
        <v>434</v>
      </c>
      <c r="N102" s="87">
        <v>6</v>
      </c>
      <c r="O102" s="87">
        <v>6</v>
      </c>
      <c r="P102" s="64">
        <f t="shared" si="10"/>
        <v>100</v>
      </c>
      <c r="Q102" s="87">
        <v>1</v>
      </c>
      <c r="R102" s="87">
        <v>1</v>
      </c>
      <c r="S102" s="64">
        <f t="shared" si="11"/>
        <v>100</v>
      </c>
      <c r="T102" s="88" t="s">
        <v>125</v>
      </c>
      <c r="U102" s="87">
        <v>7</v>
      </c>
      <c r="V102" s="89">
        <v>44543.197754780093</v>
      </c>
      <c r="W102" s="89" t="s">
        <v>251</v>
      </c>
      <c r="X102" s="68">
        <v>47</v>
      </c>
      <c r="Y102" s="86" t="s">
        <v>1478</v>
      </c>
      <c r="Z102" s="86" t="s">
        <v>1050</v>
      </c>
      <c r="AA102" s="92" t="str">
        <f t="shared" si="12"/>
        <v>Comhar Centre, Love Lane, Charleville, Co. Cork</v>
      </c>
      <c r="AB102" s="147" t="str">
        <f t="shared" si="13"/>
        <v>CHO 4</v>
      </c>
      <c r="AC102" s="147" t="s">
        <v>78</v>
      </c>
      <c r="AD102" s="147" t="s">
        <v>78</v>
      </c>
      <c r="AE102" s="147" t="s">
        <v>78</v>
      </c>
      <c r="AF102" s="64">
        <f t="shared" si="14"/>
        <v>100</v>
      </c>
      <c r="AG102" s="172" t="s">
        <v>78</v>
      </c>
      <c r="AH102" s="147" t="s">
        <v>78</v>
      </c>
      <c r="AI102" s="147" t="s">
        <v>78</v>
      </c>
      <c r="AJ102" s="147" t="s">
        <v>78</v>
      </c>
      <c r="AK102" s="64">
        <f t="shared" si="15"/>
        <v>100</v>
      </c>
      <c r="AL102" s="172" t="s">
        <v>78</v>
      </c>
    </row>
    <row r="103" spans="1:38" x14ac:dyDescent="0.2">
      <c r="A103" s="68" t="s">
        <v>1732</v>
      </c>
      <c r="B103" s="85" t="s">
        <v>1733</v>
      </c>
      <c r="C103" s="85" t="s">
        <v>1734</v>
      </c>
      <c r="D103" s="86" t="s">
        <v>162</v>
      </c>
      <c r="E103" s="86" t="s">
        <v>1735</v>
      </c>
      <c r="F103" s="68" t="s">
        <v>441</v>
      </c>
      <c r="G103" s="68" t="s">
        <v>442</v>
      </c>
      <c r="H103" s="68" t="s">
        <v>442</v>
      </c>
      <c r="I103" s="68" t="s">
        <v>432</v>
      </c>
      <c r="J103" s="68" t="s">
        <v>433</v>
      </c>
      <c r="K103" s="21" t="str">
        <f>VLOOKUP(F103, 'RHA A to F by CCA'!A:B, 2,0)</f>
        <v>Area D</v>
      </c>
      <c r="L103" s="68" t="s">
        <v>1401</v>
      </c>
      <c r="M103" s="68" t="s">
        <v>434</v>
      </c>
      <c r="N103" s="87">
        <v>9</v>
      </c>
      <c r="O103" s="87">
        <v>9</v>
      </c>
      <c r="P103" s="64">
        <f t="shared" si="10"/>
        <v>100</v>
      </c>
      <c r="Q103" s="87">
        <v>3</v>
      </c>
      <c r="R103" s="87">
        <v>3</v>
      </c>
      <c r="S103" s="64">
        <f t="shared" si="11"/>
        <v>100</v>
      </c>
      <c r="T103" s="88" t="s">
        <v>135</v>
      </c>
      <c r="U103" s="87">
        <v>10</v>
      </c>
      <c r="V103" s="89">
        <v>44543.252188564817</v>
      </c>
      <c r="W103" s="89" t="s">
        <v>251</v>
      </c>
      <c r="X103" s="68">
        <v>53</v>
      </c>
      <c r="Y103" s="86" t="s">
        <v>1478</v>
      </c>
      <c r="Z103" s="86" t="s">
        <v>1050</v>
      </c>
      <c r="AA103" s="92" t="str">
        <f t="shared" si="12"/>
        <v>Tearmann Lodge KPFA, Rathmore, Co. Kerry</v>
      </c>
      <c r="AB103" s="147" t="str">
        <f t="shared" si="13"/>
        <v>CHO 4</v>
      </c>
      <c r="AC103" s="147" t="s">
        <v>78</v>
      </c>
      <c r="AD103" s="147" t="s">
        <v>78</v>
      </c>
      <c r="AE103" s="147" t="s">
        <v>78</v>
      </c>
      <c r="AF103" s="64">
        <f t="shared" si="14"/>
        <v>100</v>
      </c>
      <c r="AG103" s="172" t="s">
        <v>78</v>
      </c>
      <c r="AH103" s="147" t="s">
        <v>78</v>
      </c>
      <c r="AI103" s="147" t="s">
        <v>78</v>
      </c>
      <c r="AJ103" s="147" t="s">
        <v>78</v>
      </c>
      <c r="AK103" s="64">
        <f t="shared" si="15"/>
        <v>100</v>
      </c>
      <c r="AL103" s="172" t="s">
        <v>78</v>
      </c>
    </row>
    <row r="104" spans="1:38" x14ac:dyDescent="0.2">
      <c r="A104" s="68" t="s">
        <v>1736</v>
      </c>
      <c r="B104" s="85" t="s">
        <v>1737</v>
      </c>
      <c r="C104" s="85" t="s">
        <v>1738</v>
      </c>
      <c r="D104" s="86" t="s">
        <v>162</v>
      </c>
      <c r="E104" s="86" t="s">
        <v>1739</v>
      </c>
      <c r="F104" s="68" t="s">
        <v>441</v>
      </c>
      <c r="G104" s="68" t="s">
        <v>442</v>
      </c>
      <c r="H104" s="68" t="s">
        <v>442</v>
      </c>
      <c r="I104" s="68" t="s">
        <v>432</v>
      </c>
      <c r="J104" s="68" t="s">
        <v>433</v>
      </c>
      <c r="K104" s="21" t="str">
        <f>VLOOKUP(F104, 'RHA A to F by CCA'!A:B, 2,0)</f>
        <v>Area D</v>
      </c>
      <c r="L104" s="68" t="s">
        <v>1401</v>
      </c>
      <c r="M104" s="68" t="s">
        <v>434</v>
      </c>
      <c r="N104" s="87">
        <v>4</v>
      </c>
      <c r="O104" s="87">
        <v>4</v>
      </c>
      <c r="P104" s="64">
        <f t="shared" si="10"/>
        <v>100</v>
      </c>
      <c r="Q104" s="87">
        <v>0</v>
      </c>
      <c r="R104" s="87">
        <v>0</v>
      </c>
      <c r="S104" s="64" t="e">
        <f t="shared" si="11"/>
        <v>#DIV/0!</v>
      </c>
      <c r="T104" s="88" t="s">
        <v>135</v>
      </c>
      <c r="U104" s="87">
        <v>4</v>
      </c>
      <c r="V104" s="89">
        <v>44543.255000868056</v>
      </c>
      <c r="W104" s="89" t="s">
        <v>251</v>
      </c>
      <c r="X104" s="68">
        <v>54</v>
      </c>
      <c r="Y104" s="86" t="s">
        <v>1478</v>
      </c>
      <c r="Z104" s="86" t="s">
        <v>1050</v>
      </c>
      <c r="AA104" s="92" t="str">
        <f t="shared" si="12"/>
        <v xml:space="preserve">Father Corridan Centre, Church View, Rathmore </v>
      </c>
      <c r="AB104" s="147" t="str">
        <f t="shared" si="13"/>
        <v>CHO 4</v>
      </c>
      <c r="AC104" s="147" t="s">
        <v>78</v>
      </c>
      <c r="AD104" s="147" t="s">
        <v>78</v>
      </c>
      <c r="AE104" s="147" t="s">
        <v>78</v>
      </c>
      <c r="AF104" s="64">
        <f t="shared" si="14"/>
        <v>100</v>
      </c>
      <c r="AG104" s="172" t="s">
        <v>78</v>
      </c>
      <c r="AH104" s="147" t="s">
        <v>78</v>
      </c>
      <c r="AI104" s="147" t="s">
        <v>78</v>
      </c>
      <c r="AJ104" s="147" t="s">
        <v>78</v>
      </c>
      <c r="AK104" s="64" t="s">
        <v>78</v>
      </c>
      <c r="AL104" s="172" t="s">
        <v>78</v>
      </c>
    </row>
    <row r="105" spans="1:38" x14ac:dyDescent="0.2">
      <c r="A105" s="68" t="s">
        <v>1740</v>
      </c>
      <c r="B105" s="85" t="s">
        <v>1741</v>
      </c>
      <c r="C105" s="85" t="s">
        <v>1742</v>
      </c>
      <c r="D105" s="86" t="s">
        <v>162</v>
      </c>
      <c r="E105" s="86" t="s">
        <v>1743</v>
      </c>
      <c r="F105" s="68" t="s">
        <v>455</v>
      </c>
      <c r="G105" s="68" t="s">
        <v>1465</v>
      </c>
      <c r="H105" s="68" t="s">
        <v>431</v>
      </c>
      <c r="I105" s="68" t="s">
        <v>432</v>
      </c>
      <c r="J105" s="68" t="s">
        <v>433</v>
      </c>
      <c r="K105" s="21" t="str">
        <f>VLOOKUP(F105, 'RHA A to F by CCA'!A:B, 2,0)</f>
        <v>Area D</v>
      </c>
      <c r="L105" s="68" t="s">
        <v>1401</v>
      </c>
      <c r="M105" s="68" t="s">
        <v>434</v>
      </c>
      <c r="N105" s="87">
        <v>26</v>
      </c>
      <c r="O105" s="87">
        <v>26</v>
      </c>
      <c r="P105" s="64">
        <f t="shared" si="10"/>
        <v>100</v>
      </c>
      <c r="Q105" s="87">
        <v>0</v>
      </c>
      <c r="R105" s="87">
        <v>0</v>
      </c>
      <c r="S105" s="64" t="e">
        <f t="shared" si="11"/>
        <v>#DIV/0!</v>
      </c>
      <c r="T105" s="88" t="s">
        <v>125</v>
      </c>
      <c r="U105" s="87">
        <v>26</v>
      </c>
      <c r="V105" s="89">
        <v>44544.332782442129</v>
      </c>
      <c r="W105" s="89" t="s">
        <v>1923</v>
      </c>
      <c r="X105" s="68">
        <v>90</v>
      </c>
      <c r="Y105" s="86" t="s">
        <v>1478</v>
      </c>
      <c r="Z105" s="86" t="s">
        <v>1117</v>
      </c>
      <c r="AA105" s="92" t="str">
        <f t="shared" si="12"/>
        <v>Cope Foundation Holly Hill, Cope Foundation, Harbour Road, Cork</v>
      </c>
      <c r="AB105" s="147" t="str">
        <f t="shared" si="13"/>
        <v>CHO 4</v>
      </c>
      <c r="AC105" s="147" t="s">
        <v>78</v>
      </c>
      <c r="AD105" s="147" t="s">
        <v>78</v>
      </c>
      <c r="AE105" s="147" t="s">
        <v>78</v>
      </c>
      <c r="AF105" s="64">
        <f t="shared" si="14"/>
        <v>100</v>
      </c>
      <c r="AG105" s="172" t="s">
        <v>78</v>
      </c>
      <c r="AH105" s="147" t="s">
        <v>78</v>
      </c>
      <c r="AI105" s="147" t="s">
        <v>78</v>
      </c>
      <c r="AJ105" s="147" t="s">
        <v>78</v>
      </c>
      <c r="AK105" s="64" t="s">
        <v>78</v>
      </c>
      <c r="AL105" s="172" t="s">
        <v>78</v>
      </c>
    </row>
    <row r="106" spans="1:38" x14ac:dyDescent="0.2">
      <c r="A106" s="68" t="s">
        <v>1744</v>
      </c>
      <c r="B106" s="85" t="s">
        <v>1745</v>
      </c>
      <c r="C106" s="85" t="s">
        <v>1746</v>
      </c>
      <c r="D106" s="86" t="s">
        <v>127</v>
      </c>
      <c r="E106" s="86" t="s">
        <v>1747</v>
      </c>
      <c r="F106" s="68" t="s">
        <v>441</v>
      </c>
      <c r="G106" s="68" t="s">
        <v>442</v>
      </c>
      <c r="H106" s="68" t="s">
        <v>442</v>
      </c>
      <c r="I106" s="68" t="s">
        <v>432</v>
      </c>
      <c r="J106" s="68" t="s">
        <v>433</v>
      </c>
      <c r="K106" s="21" t="str">
        <f>VLOOKUP(F106, 'RHA A to F by CCA'!A:B, 2,0)</f>
        <v>Area D</v>
      </c>
      <c r="L106" s="68" t="s">
        <v>1401</v>
      </c>
      <c r="M106" s="68" t="s">
        <v>434</v>
      </c>
      <c r="N106" s="87">
        <v>21</v>
      </c>
      <c r="O106" s="87">
        <v>21</v>
      </c>
      <c r="P106" s="64">
        <f t="shared" si="10"/>
        <v>100</v>
      </c>
      <c r="Q106" s="87">
        <v>41</v>
      </c>
      <c r="R106" s="87">
        <v>36</v>
      </c>
      <c r="S106" s="64">
        <f t="shared" si="11"/>
        <v>87.804878048780495</v>
      </c>
      <c r="T106" s="88" t="s">
        <v>125</v>
      </c>
      <c r="U106" s="87">
        <v>24</v>
      </c>
      <c r="V106" s="89">
        <v>44545.261525196758</v>
      </c>
      <c r="W106" s="89" t="s">
        <v>565</v>
      </c>
      <c r="X106" s="68">
        <v>101</v>
      </c>
      <c r="Y106" s="86" t="s">
        <v>1478</v>
      </c>
      <c r="Z106" s="86" t="s">
        <v>85</v>
      </c>
      <c r="AA106" s="92" t="str">
        <f t="shared" si="12"/>
        <v xml:space="preserve">Valentia Hospital, Farranreagh, Valentia Island. Co Kerry. </v>
      </c>
      <c r="AB106" s="147" t="str">
        <f t="shared" si="13"/>
        <v>CHO 4</v>
      </c>
      <c r="AC106" s="147" t="s">
        <v>78</v>
      </c>
      <c r="AD106" s="147" t="s">
        <v>78</v>
      </c>
      <c r="AE106" s="147" t="s">
        <v>78</v>
      </c>
      <c r="AF106" s="64">
        <f t="shared" si="14"/>
        <v>100</v>
      </c>
      <c r="AG106" s="172" t="s">
        <v>78</v>
      </c>
      <c r="AH106" s="147" t="s">
        <v>78</v>
      </c>
      <c r="AI106" s="147" t="s">
        <v>78</v>
      </c>
      <c r="AJ106" s="147" t="s">
        <v>78</v>
      </c>
      <c r="AK106" s="64">
        <f t="shared" si="15"/>
        <v>87.804878048780495</v>
      </c>
      <c r="AL106" s="172" t="s">
        <v>78</v>
      </c>
    </row>
    <row r="107" spans="1:38" x14ac:dyDescent="0.2">
      <c r="A107" s="68" t="s">
        <v>1748</v>
      </c>
      <c r="B107" s="85" t="s">
        <v>1749</v>
      </c>
      <c r="C107" s="85" t="s">
        <v>1750</v>
      </c>
      <c r="D107" s="86" t="s">
        <v>162</v>
      </c>
      <c r="E107" s="86" t="s">
        <v>1751</v>
      </c>
      <c r="F107" s="68" t="s">
        <v>455</v>
      </c>
      <c r="G107" s="68" t="s">
        <v>1465</v>
      </c>
      <c r="H107" s="68" t="s">
        <v>431</v>
      </c>
      <c r="I107" s="68" t="s">
        <v>432</v>
      </c>
      <c r="J107" s="68" t="s">
        <v>433</v>
      </c>
      <c r="K107" s="21" t="str">
        <f>VLOOKUP(F107, 'RHA A to F by CCA'!A:B, 2,0)</f>
        <v>Area D</v>
      </c>
      <c r="L107" s="68" t="s">
        <v>1401</v>
      </c>
      <c r="M107" s="68" t="s">
        <v>434</v>
      </c>
      <c r="N107" s="87">
        <v>23</v>
      </c>
      <c r="O107" s="87">
        <v>23</v>
      </c>
      <c r="P107" s="64">
        <f t="shared" si="10"/>
        <v>100</v>
      </c>
      <c r="Q107" s="87">
        <v>1</v>
      </c>
      <c r="R107" s="87">
        <v>1</v>
      </c>
      <c r="S107" s="64">
        <f t="shared" si="11"/>
        <v>100</v>
      </c>
      <c r="T107" s="88" t="s">
        <v>135</v>
      </c>
      <c r="U107" s="87">
        <v>27</v>
      </c>
      <c r="V107" s="89">
        <v>44545.452646805556</v>
      </c>
      <c r="W107" s="89" t="s">
        <v>565</v>
      </c>
      <c r="X107" s="68">
        <v>105</v>
      </c>
      <c r="Y107" s="86" t="s">
        <v>1478</v>
      </c>
      <c r="Z107" s="86" t="s">
        <v>717</v>
      </c>
      <c r="AA107" s="92" t="str">
        <f t="shared" si="12"/>
        <v>Cope Foundation, John Birmingham Centre, Glasheen, Cork City</v>
      </c>
      <c r="AB107" s="147" t="str">
        <f t="shared" si="13"/>
        <v>CHO 4</v>
      </c>
      <c r="AC107" s="147" t="s">
        <v>78</v>
      </c>
      <c r="AD107" s="147" t="s">
        <v>78</v>
      </c>
      <c r="AE107" s="147" t="s">
        <v>78</v>
      </c>
      <c r="AF107" s="64">
        <f t="shared" si="14"/>
        <v>100</v>
      </c>
      <c r="AG107" s="172" t="s">
        <v>78</v>
      </c>
      <c r="AH107" s="147" t="s">
        <v>78</v>
      </c>
      <c r="AI107" s="147" t="s">
        <v>78</v>
      </c>
      <c r="AJ107" s="147" t="s">
        <v>78</v>
      </c>
      <c r="AK107" s="64">
        <f t="shared" si="15"/>
        <v>100</v>
      </c>
      <c r="AL107" s="172" t="s">
        <v>78</v>
      </c>
    </row>
    <row r="108" spans="1:38" x14ac:dyDescent="0.2">
      <c r="A108" s="68" t="s">
        <v>1144</v>
      </c>
      <c r="B108" s="85" t="s">
        <v>1145</v>
      </c>
      <c r="C108" s="85" t="s">
        <v>1752</v>
      </c>
      <c r="D108" s="86" t="s">
        <v>127</v>
      </c>
      <c r="E108" s="86" t="s">
        <v>1147</v>
      </c>
      <c r="F108" s="68" t="s">
        <v>430</v>
      </c>
      <c r="G108" s="68" t="s">
        <v>1464</v>
      </c>
      <c r="H108" s="68" t="s">
        <v>431</v>
      </c>
      <c r="I108" s="68" t="s">
        <v>432</v>
      </c>
      <c r="J108" s="68" t="s">
        <v>433</v>
      </c>
      <c r="K108" s="21" t="str">
        <f>VLOOKUP(F108, 'RHA A to F by CCA'!A:B, 2,0)</f>
        <v>Area D</v>
      </c>
      <c r="L108" s="68" t="s">
        <v>1401</v>
      </c>
      <c r="M108" s="68" t="s">
        <v>434</v>
      </c>
      <c r="N108" s="87">
        <v>95</v>
      </c>
      <c r="O108" s="87">
        <v>95</v>
      </c>
      <c r="P108" s="64">
        <f t="shared" si="10"/>
        <v>100</v>
      </c>
      <c r="Q108" s="87">
        <v>0</v>
      </c>
      <c r="R108" s="87">
        <v>0</v>
      </c>
      <c r="S108" s="64" t="e">
        <f t="shared" si="11"/>
        <v>#DIV/0!</v>
      </c>
      <c r="T108" s="88" t="s">
        <v>125</v>
      </c>
      <c r="U108" s="87">
        <v>120</v>
      </c>
      <c r="V108" s="89">
        <v>44546.170173564817</v>
      </c>
      <c r="W108" s="89">
        <v>44546</v>
      </c>
      <c r="X108" s="68">
        <v>110</v>
      </c>
      <c r="Y108" s="86" t="s">
        <v>1478</v>
      </c>
      <c r="Z108" s="86" t="s">
        <v>1061</v>
      </c>
      <c r="AA108" s="92" t="str">
        <f t="shared" si="12"/>
        <v>Nazareth House, Dromohane, Mallow</v>
      </c>
      <c r="AB108" s="147" t="str">
        <f t="shared" si="13"/>
        <v>CHO 4</v>
      </c>
      <c r="AC108" s="147" t="s">
        <v>78</v>
      </c>
      <c r="AD108" s="147" t="s">
        <v>78</v>
      </c>
      <c r="AE108" s="147" t="s">
        <v>78</v>
      </c>
      <c r="AF108" s="64">
        <f t="shared" si="14"/>
        <v>100</v>
      </c>
      <c r="AG108" s="172" t="s">
        <v>78</v>
      </c>
      <c r="AH108" s="147" t="s">
        <v>78</v>
      </c>
      <c r="AI108" s="147" t="s">
        <v>78</v>
      </c>
      <c r="AJ108" s="147" t="s">
        <v>78</v>
      </c>
      <c r="AK108" s="64" t="s">
        <v>78</v>
      </c>
      <c r="AL108" s="172" t="s">
        <v>78</v>
      </c>
    </row>
    <row r="109" spans="1:38" x14ac:dyDescent="0.2">
      <c r="A109" s="68" t="s">
        <v>1131</v>
      </c>
      <c r="B109" s="85" t="s">
        <v>1753</v>
      </c>
      <c r="C109" s="85" t="s">
        <v>1754</v>
      </c>
      <c r="D109" s="86" t="s">
        <v>1056</v>
      </c>
      <c r="E109" s="86" t="s">
        <v>1134</v>
      </c>
      <c r="F109" s="68" t="s">
        <v>441</v>
      </c>
      <c r="G109" s="68" t="s">
        <v>442</v>
      </c>
      <c r="H109" s="68" t="s">
        <v>442</v>
      </c>
      <c r="I109" s="68" t="s">
        <v>432</v>
      </c>
      <c r="J109" s="68" t="s">
        <v>433</v>
      </c>
      <c r="K109" s="21" t="str">
        <f>VLOOKUP(F109, 'RHA A to F by CCA'!A:B, 2,0)</f>
        <v>Area D</v>
      </c>
      <c r="L109" s="68" t="s">
        <v>1401</v>
      </c>
      <c r="M109" s="68" t="s">
        <v>434</v>
      </c>
      <c r="N109" s="87">
        <v>10</v>
      </c>
      <c r="O109" s="87">
        <v>10</v>
      </c>
      <c r="P109" s="64">
        <f t="shared" si="10"/>
        <v>100</v>
      </c>
      <c r="Q109" s="87">
        <v>0</v>
      </c>
      <c r="R109" s="87">
        <v>0</v>
      </c>
      <c r="S109" s="64" t="e">
        <f t="shared" si="11"/>
        <v>#DIV/0!</v>
      </c>
      <c r="T109" s="88" t="s">
        <v>1400</v>
      </c>
      <c r="U109" s="87">
        <v>12</v>
      </c>
      <c r="V109" s="89">
        <v>44546.283375069441</v>
      </c>
      <c r="W109" s="89" t="s">
        <v>1924</v>
      </c>
      <c r="X109" s="68">
        <v>114</v>
      </c>
      <c r="Y109" s="86" t="s">
        <v>1478</v>
      </c>
      <c r="Z109" s="86" t="s">
        <v>1050</v>
      </c>
      <c r="AA109" s="92" t="str">
        <f t="shared" si="12"/>
        <v>KERRY CHESHIRE, St. Margarets Road.Killarney. Co. Kerry</v>
      </c>
      <c r="AB109" s="147" t="str">
        <f t="shared" si="13"/>
        <v>CHO 4</v>
      </c>
      <c r="AC109" s="147">
        <v>11</v>
      </c>
      <c r="AD109" s="147">
        <v>11</v>
      </c>
      <c r="AE109" s="148">
        <v>100</v>
      </c>
      <c r="AF109" s="64">
        <f t="shared" si="14"/>
        <v>100</v>
      </c>
      <c r="AG109" s="172">
        <f t="shared" si="16"/>
        <v>0</v>
      </c>
      <c r="AH109" s="147">
        <v>0</v>
      </c>
      <c r="AI109" s="147">
        <v>0</v>
      </c>
      <c r="AJ109" s="147" t="s">
        <v>78</v>
      </c>
      <c r="AK109" s="64" t="s">
        <v>78</v>
      </c>
      <c r="AL109" s="172" t="s">
        <v>78</v>
      </c>
    </row>
    <row r="110" spans="1:38" x14ac:dyDescent="0.2">
      <c r="A110" s="68" t="s">
        <v>1755</v>
      </c>
      <c r="B110" s="85" t="s">
        <v>1756</v>
      </c>
      <c r="C110" s="85" t="s">
        <v>1757</v>
      </c>
      <c r="D110" s="86" t="s">
        <v>162</v>
      </c>
      <c r="E110" s="86" t="s">
        <v>1758</v>
      </c>
      <c r="F110" s="68" t="s">
        <v>430</v>
      </c>
      <c r="G110" s="68" t="s">
        <v>1464</v>
      </c>
      <c r="H110" s="68" t="s">
        <v>431</v>
      </c>
      <c r="I110" s="68" t="s">
        <v>432</v>
      </c>
      <c r="J110" s="68" t="s">
        <v>433</v>
      </c>
      <c r="K110" s="21" t="str">
        <f>VLOOKUP(F110, 'RHA A to F by CCA'!A:B, 2,0)</f>
        <v>Area D</v>
      </c>
      <c r="L110" s="68" t="s">
        <v>1401</v>
      </c>
      <c r="M110" s="68" t="s">
        <v>434</v>
      </c>
      <c r="N110" s="87">
        <v>10</v>
      </c>
      <c r="O110" s="87">
        <v>10</v>
      </c>
      <c r="P110" s="64">
        <f t="shared" si="10"/>
        <v>100</v>
      </c>
      <c r="Q110" s="87">
        <v>0</v>
      </c>
      <c r="R110" s="87">
        <v>0</v>
      </c>
      <c r="S110" s="64" t="e">
        <f t="shared" si="11"/>
        <v>#DIV/0!</v>
      </c>
      <c r="T110" s="88" t="s">
        <v>135</v>
      </c>
      <c r="U110" s="87" t="s">
        <v>435</v>
      </c>
      <c r="V110" s="89">
        <v>44550.181513124997</v>
      </c>
      <c r="W110" s="89" t="s">
        <v>251</v>
      </c>
      <c r="X110" s="68">
        <v>160</v>
      </c>
      <c r="Y110" s="86" t="s">
        <v>1478</v>
      </c>
      <c r="Z110" s="86" t="s">
        <v>1050</v>
      </c>
      <c r="AA110" s="92" t="str">
        <f t="shared" si="12"/>
        <v xml:space="preserve">Cope Foundation Dan Corkery Place, Dan Corkery Place, Macroom, Co. Cork </v>
      </c>
      <c r="AB110" s="147" t="str">
        <f t="shared" si="13"/>
        <v>CHO 4</v>
      </c>
      <c r="AC110" s="147" t="s">
        <v>78</v>
      </c>
      <c r="AD110" s="147" t="s">
        <v>78</v>
      </c>
      <c r="AE110" s="147" t="s">
        <v>78</v>
      </c>
      <c r="AF110" s="64">
        <f t="shared" si="14"/>
        <v>100</v>
      </c>
      <c r="AG110" s="172" t="s">
        <v>78</v>
      </c>
      <c r="AH110" s="147" t="s">
        <v>78</v>
      </c>
      <c r="AI110" s="147" t="s">
        <v>78</v>
      </c>
      <c r="AJ110" s="147" t="s">
        <v>78</v>
      </c>
      <c r="AK110" s="64" t="s">
        <v>78</v>
      </c>
      <c r="AL110" s="172" t="s">
        <v>78</v>
      </c>
    </row>
    <row r="111" spans="1:38" x14ac:dyDescent="0.2">
      <c r="A111" s="68" t="s">
        <v>1759</v>
      </c>
      <c r="B111" s="85" t="s">
        <v>1760</v>
      </c>
      <c r="C111" s="85" t="s">
        <v>1761</v>
      </c>
      <c r="D111" s="86" t="s">
        <v>1056</v>
      </c>
      <c r="E111" s="86" t="s">
        <v>1762</v>
      </c>
      <c r="F111" s="68" t="s">
        <v>430</v>
      </c>
      <c r="G111" s="68" t="s">
        <v>1464</v>
      </c>
      <c r="H111" s="68" t="s">
        <v>431</v>
      </c>
      <c r="I111" s="68" t="s">
        <v>432</v>
      </c>
      <c r="J111" s="68" t="s">
        <v>433</v>
      </c>
      <c r="K111" s="21" t="str">
        <f>VLOOKUP(F111, 'RHA A to F by CCA'!A:B, 2,0)</f>
        <v>Area D</v>
      </c>
      <c r="L111" s="68" t="s">
        <v>1401</v>
      </c>
      <c r="M111" s="68" t="s">
        <v>434</v>
      </c>
      <c r="N111" s="87">
        <v>5</v>
      </c>
      <c r="O111" s="87">
        <v>5</v>
      </c>
      <c r="P111" s="64">
        <f t="shared" si="10"/>
        <v>100</v>
      </c>
      <c r="Q111" s="87">
        <v>0</v>
      </c>
      <c r="R111" s="87">
        <v>0</v>
      </c>
      <c r="S111" s="64" t="e">
        <f t="shared" si="11"/>
        <v>#DIV/0!</v>
      </c>
      <c r="T111" s="88" t="s">
        <v>135</v>
      </c>
      <c r="U111" s="87">
        <v>7</v>
      </c>
      <c r="V111" s="89">
        <v>44565.159414247682</v>
      </c>
      <c r="W111" s="89" t="s">
        <v>273</v>
      </c>
      <c r="X111" s="68">
        <v>198</v>
      </c>
      <c r="Y111" s="86" t="s">
        <v>1478</v>
      </c>
      <c r="Z111" s="86" t="s">
        <v>1050</v>
      </c>
      <c r="AA111" s="92" t="str">
        <f t="shared" si="12"/>
        <v>ABI Ireland Macroom , 11 Ard na Gréine, Masseytown, Macroom, Co. Cork</v>
      </c>
      <c r="AB111" s="147" t="str">
        <f t="shared" si="13"/>
        <v>CHO 4</v>
      </c>
      <c r="AC111" s="147" t="s">
        <v>78</v>
      </c>
      <c r="AD111" s="147" t="s">
        <v>78</v>
      </c>
      <c r="AE111" s="147" t="s">
        <v>78</v>
      </c>
      <c r="AF111" s="64">
        <f t="shared" si="14"/>
        <v>100</v>
      </c>
      <c r="AG111" s="172" t="s">
        <v>78</v>
      </c>
      <c r="AH111" s="147" t="s">
        <v>78</v>
      </c>
      <c r="AI111" s="147" t="s">
        <v>78</v>
      </c>
      <c r="AJ111" s="147" t="s">
        <v>78</v>
      </c>
      <c r="AK111" s="64" t="s">
        <v>78</v>
      </c>
      <c r="AL111" s="172" t="s">
        <v>78</v>
      </c>
    </row>
    <row r="112" spans="1:38" x14ac:dyDescent="0.2">
      <c r="A112" s="68" t="s">
        <v>1127</v>
      </c>
      <c r="B112" s="85" t="s">
        <v>1128</v>
      </c>
      <c r="C112" s="85" t="s">
        <v>1763</v>
      </c>
      <c r="D112" s="86" t="s">
        <v>1056</v>
      </c>
      <c r="E112" s="86" t="s">
        <v>1130</v>
      </c>
      <c r="F112" s="68" t="s">
        <v>455</v>
      </c>
      <c r="G112" s="68" t="s">
        <v>1465</v>
      </c>
      <c r="H112" s="68" t="s">
        <v>431</v>
      </c>
      <c r="I112" s="68" t="s">
        <v>432</v>
      </c>
      <c r="J112" s="68" t="s">
        <v>433</v>
      </c>
      <c r="K112" s="21" t="str">
        <f>VLOOKUP(F112, 'RHA A to F by CCA'!A:B, 2,0)</f>
        <v>Area D</v>
      </c>
      <c r="L112" s="68" t="s">
        <v>1401</v>
      </c>
      <c r="M112" s="68" t="s">
        <v>434</v>
      </c>
      <c r="N112" s="87">
        <v>3</v>
      </c>
      <c r="O112" s="87">
        <v>3</v>
      </c>
      <c r="P112" s="64">
        <f t="shared" si="10"/>
        <v>100</v>
      </c>
      <c r="Q112" s="87">
        <v>0</v>
      </c>
      <c r="R112" s="87">
        <v>0</v>
      </c>
      <c r="S112" s="64" t="e">
        <f t="shared" si="11"/>
        <v>#DIV/0!</v>
      </c>
      <c r="T112" s="88" t="s">
        <v>135</v>
      </c>
      <c r="U112" s="87">
        <v>0</v>
      </c>
      <c r="V112" s="89">
        <v>44664.426577627317</v>
      </c>
      <c r="W112" s="89" t="s">
        <v>273</v>
      </c>
      <c r="X112" s="68">
        <v>233</v>
      </c>
      <c r="Y112" s="86" t="s">
        <v>1478</v>
      </c>
      <c r="Z112" s="86" t="s">
        <v>1050</v>
      </c>
      <c r="AA112" s="92" t="str">
        <f t="shared" si="12"/>
        <v xml:space="preserve">Harbour Lights, Castle Road, Blackrock, Cork
</v>
      </c>
      <c r="AB112" s="147" t="str">
        <f t="shared" si="13"/>
        <v>CHO 4</v>
      </c>
      <c r="AC112" s="147" t="s">
        <v>78</v>
      </c>
      <c r="AD112" s="147" t="s">
        <v>78</v>
      </c>
      <c r="AE112" s="147" t="s">
        <v>78</v>
      </c>
      <c r="AF112" s="64">
        <f t="shared" si="14"/>
        <v>100</v>
      </c>
      <c r="AG112" s="172" t="s">
        <v>78</v>
      </c>
      <c r="AH112" s="147" t="s">
        <v>78</v>
      </c>
      <c r="AI112" s="147" t="s">
        <v>78</v>
      </c>
      <c r="AJ112" s="147" t="s">
        <v>78</v>
      </c>
      <c r="AK112" s="64" t="s">
        <v>78</v>
      </c>
      <c r="AL112" s="172" t="s">
        <v>78</v>
      </c>
    </row>
    <row r="113" spans="1:38" x14ac:dyDescent="0.2">
      <c r="A113" s="68" t="s">
        <v>1164</v>
      </c>
      <c r="B113" s="85" t="s">
        <v>1764</v>
      </c>
      <c r="C113" s="85" t="s">
        <v>1765</v>
      </c>
      <c r="D113" s="86" t="s">
        <v>162</v>
      </c>
      <c r="E113" s="86" t="s">
        <v>1167</v>
      </c>
      <c r="F113" s="68" t="s">
        <v>441</v>
      </c>
      <c r="G113" s="68" t="s">
        <v>442</v>
      </c>
      <c r="H113" s="68" t="s">
        <v>442</v>
      </c>
      <c r="I113" s="68" t="s">
        <v>432</v>
      </c>
      <c r="J113" s="68" t="s">
        <v>433</v>
      </c>
      <c r="K113" s="21" t="str">
        <f>VLOOKUP(F113, 'RHA A to F by CCA'!A:B, 2,0)</f>
        <v>Area D</v>
      </c>
      <c r="L113" s="68" t="s">
        <v>1401</v>
      </c>
      <c r="M113" s="68" t="s">
        <v>434</v>
      </c>
      <c r="N113" s="87">
        <v>59</v>
      </c>
      <c r="O113" s="87">
        <v>58</v>
      </c>
      <c r="P113" s="64">
        <f t="shared" si="10"/>
        <v>98.305084745762713</v>
      </c>
      <c r="Q113" s="87">
        <v>4</v>
      </c>
      <c r="R113" s="87">
        <v>1</v>
      </c>
      <c r="S113" s="64">
        <f t="shared" si="11"/>
        <v>25</v>
      </c>
      <c r="T113" s="88" t="s">
        <v>1400</v>
      </c>
      <c r="U113" s="87">
        <v>7</v>
      </c>
      <c r="V113" s="89">
        <v>44580.170861967592</v>
      </c>
      <c r="W113" s="89" t="s">
        <v>273</v>
      </c>
      <c r="X113" s="68">
        <v>216</v>
      </c>
      <c r="Y113" s="86" t="s">
        <v>1478</v>
      </c>
      <c r="Z113" s="86" t="s">
        <v>717</v>
      </c>
      <c r="AA113" s="92" t="str">
        <f t="shared" si="12"/>
        <v>St John of Gods, St. Mary of the Angels, Whitefield, Beaufort, Whitefield, Beaufort, Co. Kerry</v>
      </c>
      <c r="AB113" s="147" t="str">
        <f t="shared" si="13"/>
        <v>CHO 4</v>
      </c>
      <c r="AC113" s="147" t="s">
        <v>78</v>
      </c>
      <c r="AD113" s="147" t="s">
        <v>78</v>
      </c>
      <c r="AE113" s="147" t="s">
        <v>78</v>
      </c>
      <c r="AF113" s="64">
        <f t="shared" si="14"/>
        <v>98.305084745762713</v>
      </c>
      <c r="AG113" s="172" t="s">
        <v>78</v>
      </c>
      <c r="AH113" s="147" t="s">
        <v>78</v>
      </c>
      <c r="AI113" s="147" t="s">
        <v>78</v>
      </c>
      <c r="AJ113" s="147" t="s">
        <v>78</v>
      </c>
      <c r="AK113" s="64">
        <f t="shared" si="15"/>
        <v>25</v>
      </c>
      <c r="AL113" s="172" t="s">
        <v>78</v>
      </c>
    </row>
    <row r="114" spans="1:38" x14ac:dyDescent="0.2">
      <c r="A114" s="68" t="s">
        <v>1148</v>
      </c>
      <c r="B114" s="85" t="s">
        <v>1766</v>
      </c>
      <c r="C114" s="85" t="s">
        <v>1767</v>
      </c>
      <c r="D114" s="86" t="s">
        <v>127</v>
      </c>
      <c r="E114" s="86" t="s">
        <v>1151</v>
      </c>
      <c r="F114" s="68" t="s">
        <v>455</v>
      </c>
      <c r="G114" s="68" t="s">
        <v>1465</v>
      </c>
      <c r="H114" s="68" t="s">
        <v>431</v>
      </c>
      <c r="I114" s="68" t="s">
        <v>432</v>
      </c>
      <c r="J114" s="68" t="s">
        <v>433</v>
      </c>
      <c r="K114" s="21" t="str">
        <f>VLOOKUP(F114, 'RHA A to F by CCA'!A:B, 2,0)</f>
        <v>Area D</v>
      </c>
      <c r="L114" s="68" t="s">
        <v>1401</v>
      </c>
      <c r="M114" s="68" t="s">
        <v>434</v>
      </c>
      <c r="N114" s="87">
        <v>50</v>
      </c>
      <c r="O114" s="87">
        <v>49</v>
      </c>
      <c r="P114" s="64">
        <f t="shared" si="10"/>
        <v>98</v>
      </c>
      <c r="Q114" s="87">
        <v>4</v>
      </c>
      <c r="R114" s="87">
        <v>3</v>
      </c>
      <c r="S114" s="64">
        <f t="shared" si="11"/>
        <v>75</v>
      </c>
      <c r="T114" s="88" t="s">
        <v>135</v>
      </c>
      <c r="U114" s="87">
        <v>7</v>
      </c>
      <c r="V114" s="89">
        <v>44565.173602453702</v>
      </c>
      <c r="W114" s="89" t="s">
        <v>251</v>
      </c>
      <c r="X114" s="68">
        <v>199</v>
      </c>
      <c r="Y114" s="86" t="s">
        <v>1478</v>
      </c>
      <c r="Z114" s="86" t="s">
        <v>1050</v>
      </c>
      <c r="AA114" s="92" t="str">
        <f t="shared" si="12"/>
        <v>Marymount hospital and Hospice, Curraheen Road, Cork</v>
      </c>
      <c r="AB114" s="147" t="str">
        <f t="shared" si="13"/>
        <v>CHO 4</v>
      </c>
      <c r="AC114" s="147" t="s">
        <v>78</v>
      </c>
      <c r="AD114" s="147" t="s">
        <v>78</v>
      </c>
      <c r="AE114" s="147" t="s">
        <v>78</v>
      </c>
      <c r="AF114" s="64">
        <f t="shared" si="14"/>
        <v>98</v>
      </c>
      <c r="AG114" s="172" t="s">
        <v>78</v>
      </c>
      <c r="AH114" s="147" t="s">
        <v>78</v>
      </c>
      <c r="AI114" s="147" t="s">
        <v>78</v>
      </c>
      <c r="AJ114" s="147" t="s">
        <v>78</v>
      </c>
      <c r="AK114" s="64">
        <f t="shared" si="15"/>
        <v>75</v>
      </c>
      <c r="AL114" s="172" t="s">
        <v>78</v>
      </c>
    </row>
    <row r="115" spans="1:38" x14ac:dyDescent="0.2">
      <c r="A115" s="68" t="s">
        <v>1136</v>
      </c>
      <c r="B115" s="85" t="s">
        <v>1137</v>
      </c>
      <c r="C115" s="85" t="s">
        <v>1768</v>
      </c>
      <c r="D115" s="86" t="s">
        <v>127</v>
      </c>
      <c r="E115" s="86" t="s">
        <v>1139</v>
      </c>
      <c r="F115" s="68" t="s">
        <v>511</v>
      </c>
      <c r="G115" s="68" t="s">
        <v>1155</v>
      </c>
      <c r="H115" s="68" t="s">
        <v>431</v>
      </c>
      <c r="I115" s="68" t="s">
        <v>432</v>
      </c>
      <c r="J115" s="68" t="s">
        <v>433</v>
      </c>
      <c r="K115" s="21" t="str">
        <f>VLOOKUP(F115, 'RHA A to F by CCA'!A:B, 2,0)</f>
        <v>Area D</v>
      </c>
      <c r="L115" s="68" t="s">
        <v>1401</v>
      </c>
      <c r="M115" s="68" t="s">
        <v>434</v>
      </c>
      <c r="N115" s="87">
        <v>121</v>
      </c>
      <c r="O115" s="87">
        <v>118</v>
      </c>
      <c r="P115" s="64">
        <f t="shared" si="10"/>
        <v>97.52066115702479</v>
      </c>
      <c r="Q115" s="87">
        <v>0</v>
      </c>
      <c r="R115" s="87">
        <v>0</v>
      </c>
      <c r="S115" s="64" t="e">
        <f t="shared" si="11"/>
        <v>#DIV/0!</v>
      </c>
      <c r="T115" s="88" t="s">
        <v>125</v>
      </c>
      <c r="U115" s="87">
        <v>184</v>
      </c>
      <c r="V115" s="89">
        <v>44540.535763402775</v>
      </c>
      <c r="W115" s="89" t="s">
        <v>251</v>
      </c>
      <c r="X115" s="68">
        <v>26</v>
      </c>
      <c r="Y115" s="86" t="s">
        <v>1478</v>
      </c>
      <c r="Z115" s="86" t="s">
        <v>1061</v>
      </c>
      <c r="AA115" s="92" t="str">
        <f t="shared" si="12"/>
        <v>Bridhaven Nursing Home, Spa Glen, Mallow, Co. Cork</v>
      </c>
      <c r="AB115" s="147" t="str">
        <f t="shared" si="13"/>
        <v>CHO 4</v>
      </c>
      <c r="AC115" s="147" t="s">
        <v>78</v>
      </c>
      <c r="AD115" s="147" t="s">
        <v>78</v>
      </c>
      <c r="AE115" s="147" t="s">
        <v>78</v>
      </c>
      <c r="AF115" s="64">
        <f t="shared" si="14"/>
        <v>97.52066115702479</v>
      </c>
      <c r="AG115" s="172" t="s">
        <v>78</v>
      </c>
      <c r="AH115" s="147" t="s">
        <v>78</v>
      </c>
      <c r="AI115" s="147" t="s">
        <v>78</v>
      </c>
      <c r="AJ115" s="147" t="s">
        <v>78</v>
      </c>
      <c r="AK115" s="64" t="s">
        <v>78</v>
      </c>
      <c r="AL115" s="172" t="s">
        <v>78</v>
      </c>
    </row>
    <row r="116" spans="1:38" x14ac:dyDescent="0.2">
      <c r="A116" s="68" t="s">
        <v>515</v>
      </c>
      <c r="B116" s="85" t="s">
        <v>516</v>
      </c>
      <c r="C116" s="85" t="s">
        <v>1769</v>
      </c>
      <c r="D116" s="86" t="s">
        <v>127</v>
      </c>
      <c r="E116" s="86" t="s">
        <v>518</v>
      </c>
      <c r="F116" s="68" t="s">
        <v>511</v>
      </c>
      <c r="G116" s="68" t="s">
        <v>1155</v>
      </c>
      <c r="H116" s="68" t="s">
        <v>431</v>
      </c>
      <c r="I116" s="68" t="s">
        <v>432</v>
      </c>
      <c r="J116" s="68" t="s">
        <v>433</v>
      </c>
      <c r="K116" s="21" t="str">
        <f>VLOOKUP(F116, 'RHA A to F by CCA'!A:B, 2,0)</f>
        <v>Area D</v>
      </c>
      <c r="L116" s="68" t="s">
        <v>1401</v>
      </c>
      <c r="M116" s="68" t="s">
        <v>434</v>
      </c>
      <c r="N116" s="87">
        <v>93</v>
      </c>
      <c r="O116" s="87">
        <v>88</v>
      </c>
      <c r="P116" s="64">
        <f t="shared" si="10"/>
        <v>94.623655913978496</v>
      </c>
      <c r="Q116" s="87">
        <v>0</v>
      </c>
      <c r="R116" s="87">
        <v>0</v>
      </c>
      <c r="S116" s="64" t="e">
        <f t="shared" si="11"/>
        <v>#DIV/0!</v>
      </c>
      <c r="T116" s="88" t="s">
        <v>1400</v>
      </c>
      <c r="U116" s="87">
        <v>7</v>
      </c>
      <c r="V116" s="89">
        <v>44574.127871886572</v>
      </c>
      <c r="W116" s="89" t="s">
        <v>1925</v>
      </c>
      <c r="X116" s="68">
        <v>209</v>
      </c>
      <c r="Y116" s="86" t="s">
        <v>1478</v>
      </c>
      <c r="Z116" s="86" t="s">
        <v>1061</v>
      </c>
      <c r="AA116" s="92" t="str">
        <f t="shared" si="12"/>
        <v>Ballincollig Community Nursing Unit, Ballincollig, Murphy Barracks Road, Near Powder Mill, Cork</v>
      </c>
      <c r="AB116" s="147" t="str">
        <f t="shared" si="13"/>
        <v>CHO 4</v>
      </c>
      <c r="AC116" s="147" t="s">
        <v>78</v>
      </c>
      <c r="AD116" s="147" t="s">
        <v>78</v>
      </c>
      <c r="AE116" s="147" t="s">
        <v>78</v>
      </c>
      <c r="AF116" s="64">
        <f t="shared" si="14"/>
        <v>94.623655913978496</v>
      </c>
      <c r="AG116" s="172" t="s">
        <v>78</v>
      </c>
      <c r="AH116" s="147" t="s">
        <v>78</v>
      </c>
      <c r="AI116" s="147" t="s">
        <v>78</v>
      </c>
      <c r="AJ116" s="147" t="s">
        <v>78</v>
      </c>
      <c r="AK116" s="64" t="s">
        <v>78</v>
      </c>
      <c r="AL116" s="172" t="s">
        <v>78</v>
      </c>
    </row>
    <row r="117" spans="1:38" x14ac:dyDescent="0.2">
      <c r="A117" s="68" t="s">
        <v>1770</v>
      </c>
      <c r="B117" s="85" t="s">
        <v>1771</v>
      </c>
      <c r="C117" s="85" t="s">
        <v>1772</v>
      </c>
      <c r="D117" s="86" t="s">
        <v>127</v>
      </c>
      <c r="E117" s="86" t="s">
        <v>1773</v>
      </c>
      <c r="F117" s="68" t="s">
        <v>455</v>
      </c>
      <c r="G117" s="68" t="s">
        <v>1465</v>
      </c>
      <c r="H117" s="68" t="s">
        <v>431</v>
      </c>
      <c r="I117" s="68" t="s">
        <v>432</v>
      </c>
      <c r="J117" s="68" t="s">
        <v>433</v>
      </c>
      <c r="K117" s="21" t="str">
        <f>VLOOKUP(F117, 'RHA A to F by CCA'!A:B, 2,0)</f>
        <v>Area D</v>
      </c>
      <c r="L117" s="68" t="s">
        <v>1401</v>
      </c>
      <c r="M117" s="68" t="s">
        <v>434</v>
      </c>
      <c r="N117" s="87">
        <v>25</v>
      </c>
      <c r="O117" s="87">
        <v>19</v>
      </c>
      <c r="P117" s="64">
        <f t="shared" si="10"/>
        <v>76</v>
      </c>
      <c r="Q117" s="87">
        <v>0</v>
      </c>
      <c r="R117" s="87">
        <v>0</v>
      </c>
      <c r="S117" s="64" t="e">
        <f t="shared" si="11"/>
        <v>#DIV/0!</v>
      </c>
      <c r="T117" s="88" t="s">
        <v>125</v>
      </c>
      <c r="U117" s="87">
        <v>25</v>
      </c>
      <c r="V117" s="89">
        <v>44543.372097557869</v>
      </c>
      <c r="W117" s="89" t="s">
        <v>251</v>
      </c>
      <c r="X117" s="68">
        <v>67</v>
      </c>
      <c r="Y117" s="86" t="s">
        <v>1478</v>
      </c>
      <c r="Z117" s="86" t="s">
        <v>1061</v>
      </c>
      <c r="AA117" s="92" t="str">
        <f t="shared" si="12"/>
        <v>Darraglynn Nursing Home, Carrigaline Road, Douglas, Cork</v>
      </c>
      <c r="AB117" s="147" t="str">
        <f t="shared" si="13"/>
        <v>CHO 4</v>
      </c>
      <c r="AC117" s="147" t="s">
        <v>78</v>
      </c>
      <c r="AD117" s="147" t="s">
        <v>78</v>
      </c>
      <c r="AE117" s="147" t="s">
        <v>78</v>
      </c>
      <c r="AF117" s="64">
        <f t="shared" si="14"/>
        <v>76</v>
      </c>
      <c r="AG117" s="172" t="s">
        <v>78</v>
      </c>
      <c r="AH117" s="147" t="s">
        <v>78</v>
      </c>
      <c r="AI117" s="147" t="s">
        <v>78</v>
      </c>
      <c r="AJ117" s="147" t="s">
        <v>78</v>
      </c>
      <c r="AK117" s="64" t="s">
        <v>78</v>
      </c>
      <c r="AL117" s="172" t="s">
        <v>78</v>
      </c>
    </row>
    <row r="118" spans="1:38" x14ac:dyDescent="0.2">
      <c r="A118" s="68" t="s">
        <v>1774</v>
      </c>
      <c r="B118" s="85" t="s">
        <v>1775</v>
      </c>
      <c r="C118" s="85" t="s">
        <v>1776</v>
      </c>
      <c r="D118" s="86" t="s">
        <v>162</v>
      </c>
      <c r="E118" s="86" t="s">
        <v>1777</v>
      </c>
      <c r="F118" s="68" t="s">
        <v>624</v>
      </c>
      <c r="G118" s="68" t="s">
        <v>625</v>
      </c>
      <c r="H118" s="68" t="s">
        <v>625</v>
      </c>
      <c r="I118" s="68" t="s">
        <v>612</v>
      </c>
      <c r="J118" s="68" t="s">
        <v>613</v>
      </c>
      <c r="K118" s="21" t="str">
        <f>VLOOKUP(F118, 'RHA A to F by CCA'!A:B, 2,0)</f>
        <v>Area C</v>
      </c>
      <c r="L118" s="68" t="s">
        <v>1401</v>
      </c>
      <c r="M118" s="68" t="s">
        <v>614</v>
      </c>
      <c r="N118" s="87">
        <v>0</v>
      </c>
      <c r="O118" s="87">
        <v>0</v>
      </c>
      <c r="P118" s="64" t="e">
        <f t="shared" si="10"/>
        <v>#DIV/0!</v>
      </c>
      <c r="Q118" s="87">
        <v>53</v>
      </c>
      <c r="R118" s="87">
        <v>50</v>
      </c>
      <c r="S118" s="64">
        <f t="shared" si="11"/>
        <v>94.339622641509436</v>
      </c>
      <c r="T118" s="88" t="s">
        <v>1400</v>
      </c>
      <c r="U118" s="87">
        <v>7</v>
      </c>
      <c r="V118" s="89">
        <v>44552.138270266201</v>
      </c>
      <c r="W118" s="89" t="s">
        <v>251</v>
      </c>
      <c r="X118" s="68">
        <v>180</v>
      </c>
      <c r="Y118" s="86" t="s">
        <v>1478</v>
      </c>
      <c r="Z118" s="86" t="s">
        <v>717</v>
      </c>
      <c r="AA118" s="92" t="str">
        <f t="shared" si="12"/>
        <v>Teach Shingán , Mile House Road, Enniscorthy, Co. Wexford</v>
      </c>
      <c r="AB118" s="147" t="str">
        <f t="shared" si="13"/>
        <v>CHO 5</v>
      </c>
      <c r="AC118" s="147" t="s">
        <v>78</v>
      </c>
      <c r="AD118" s="147" t="s">
        <v>78</v>
      </c>
      <c r="AE118" s="147" t="s">
        <v>78</v>
      </c>
      <c r="AF118" s="64" t="s">
        <v>78</v>
      </c>
      <c r="AG118" s="172" t="s">
        <v>78</v>
      </c>
      <c r="AH118" s="147" t="s">
        <v>78</v>
      </c>
      <c r="AI118" s="147" t="s">
        <v>78</v>
      </c>
      <c r="AJ118" s="147" t="s">
        <v>78</v>
      </c>
      <c r="AK118" s="64">
        <f t="shared" si="15"/>
        <v>94.339622641509436</v>
      </c>
      <c r="AL118" s="172" t="s">
        <v>78</v>
      </c>
    </row>
    <row r="119" spans="1:38" x14ac:dyDescent="0.2">
      <c r="A119" s="68" t="s">
        <v>1778</v>
      </c>
      <c r="B119" s="85" t="s">
        <v>1779</v>
      </c>
      <c r="C119" s="85" t="s">
        <v>1780</v>
      </c>
      <c r="D119" s="86" t="s">
        <v>127</v>
      </c>
      <c r="E119" s="86" t="s">
        <v>1781</v>
      </c>
      <c r="F119" s="68" t="s">
        <v>610</v>
      </c>
      <c r="G119" s="68" t="s">
        <v>1466</v>
      </c>
      <c r="H119" s="68" t="s">
        <v>639</v>
      </c>
      <c r="I119" s="68" t="s">
        <v>612</v>
      </c>
      <c r="J119" s="68" t="s">
        <v>613</v>
      </c>
      <c r="K119" s="21" t="str">
        <f>VLOOKUP(F119, 'RHA A to F by CCA'!A:B, 2,0)</f>
        <v>Area C</v>
      </c>
      <c r="L119" s="68" t="s">
        <v>1401</v>
      </c>
      <c r="M119" s="68" t="s">
        <v>614</v>
      </c>
      <c r="N119" s="87">
        <v>46</v>
      </c>
      <c r="O119" s="87">
        <v>46</v>
      </c>
      <c r="P119" s="64">
        <f t="shared" si="10"/>
        <v>100</v>
      </c>
      <c r="Q119" s="87">
        <v>1</v>
      </c>
      <c r="R119" s="87">
        <v>1</v>
      </c>
      <c r="S119" s="64">
        <f t="shared" si="11"/>
        <v>100</v>
      </c>
      <c r="T119" s="88" t="s">
        <v>135</v>
      </c>
      <c r="U119" s="87">
        <v>47</v>
      </c>
      <c r="V119" s="89">
        <v>44540.112130335649</v>
      </c>
      <c r="W119" s="89" t="s">
        <v>251</v>
      </c>
      <c r="X119" s="68">
        <v>3</v>
      </c>
      <c r="Y119" s="86" t="s">
        <v>1478</v>
      </c>
      <c r="Z119" s="86" t="s">
        <v>1061</v>
      </c>
      <c r="AA119" s="92" t="str">
        <f t="shared" si="12"/>
        <v>Tinnypark Nursing Home , Derdimus, Callan Road, Kilkenny, R95EF21</v>
      </c>
      <c r="AB119" s="147" t="str">
        <f t="shared" si="13"/>
        <v>CHO 5</v>
      </c>
      <c r="AC119" s="147">
        <v>42</v>
      </c>
      <c r="AD119" s="147">
        <v>30</v>
      </c>
      <c r="AE119" s="148">
        <v>71.428571428571431</v>
      </c>
      <c r="AF119" s="64">
        <f t="shared" si="14"/>
        <v>100</v>
      </c>
      <c r="AG119" s="172">
        <f t="shared" si="16"/>
        <v>28.571428571428569</v>
      </c>
      <c r="AH119" s="147">
        <v>0</v>
      </c>
      <c r="AI119" s="147">
        <v>0</v>
      </c>
      <c r="AJ119" s="147" t="s">
        <v>78</v>
      </c>
      <c r="AK119" s="64">
        <f t="shared" si="15"/>
        <v>100</v>
      </c>
      <c r="AL119" s="172" t="s">
        <v>78</v>
      </c>
    </row>
    <row r="120" spans="1:38" x14ac:dyDescent="0.2">
      <c r="A120" s="68" t="s">
        <v>1782</v>
      </c>
      <c r="B120" s="85" t="s">
        <v>1783</v>
      </c>
      <c r="C120" s="85" t="s">
        <v>1784</v>
      </c>
      <c r="D120" s="86" t="s">
        <v>127</v>
      </c>
      <c r="E120" s="86" t="s">
        <v>1785</v>
      </c>
      <c r="F120" s="68" t="s">
        <v>624</v>
      </c>
      <c r="G120" s="68" t="s">
        <v>625</v>
      </c>
      <c r="H120" s="68" t="s">
        <v>625</v>
      </c>
      <c r="I120" s="68" t="s">
        <v>612</v>
      </c>
      <c r="J120" s="68" t="s">
        <v>613</v>
      </c>
      <c r="K120" s="21" t="str">
        <f>VLOOKUP(F120, 'RHA A to F by CCA'!A:B, 2,0)</f>
        <v>Area C</v>
      </c>
      <c r="L120" s="68" t="s">
        <v>1401</v>
      </c>
      <c r="M120" s="68" t="s">
        <v>614</v>
      </c>
      <c r="N120" s="87">
        <v>49</v>
      </c>
      <c r="O120" s="87">
        <v>49</v>
      </c>
      <c r="P120" s="64">
        <f t="shared" si="10"/>
        <v>100</v>
      </c>
      <c r="Q120" s="87">
        <v>0</v>
      </c>
      <c r="R120" s="87">
        <v>0</v>
      </c>
      <c r="S120" s="64" t="e">
        <f t="shared" si="11"/>
        <v>#DIV/0!</v>
      </c>
      <c r="T120" s="88" t="s">
        <v>135</v>
      </c>
      <c r="U120" s="87">
        <v>51</v>
      </c>
      <c r="V120" s="89">
        <v>44543.440420914354</v>
      </c>
      <c r="W120" s="89" t="s">
        <v>251</v>
      </c>
      <c r="X120" s="68">
        <v>68</v>
      </c>
      <c r="Y120" s="86" t="s">
        <v>1478</v>
      </c>
      <c r="Z120" s="86" t="s">
        <v>1061</v>
      </c>
      <c r="AA120" s="92" t="str">
        <f t="shared" si="12"/>
        <v>Middletown House Nursing Home, Ardamine, Gorey, Co. Wexford</v>
      </c>
      <c r="AB120" s="147" t="str">
        <f t="shared" si="13"/>
        <v>CHO 5</v>
      </c>
      <c r="AC120" s="147">
        <v>37</v>
      </c>
      <c r="AD120" s="147">
        <v>34</v>
      </c>
      <c r="AE120" s="148">
        <v>91.891891891891902</v>
      </c>
      <c r="AF120" s="64">
        <f t="shared" si="14"/>
        <v>100</v>
      </c>
      <c r="AG120" s="172">
        <f t="shared" si="16"/>
        <v>8.1081081081080981</v>
      </c>
      <c r="AH120" s="147">
        <v>0</v>
      </c>
      <c r="AI120" s="147">
        <v>0</v>
      </c>
      <c r="AJ120" s="147" t="s">
        <v>78</v>
      </c>
      <c r="AK120" s="64" t="s">
        <v>78</v>
      </c>
      <c r="AL120" s="172" t="s">
        <v>78</v>
      </c>
    </row>
    <row r="121" spans="1:38" x14ac:dyDescent="0.2">
      <c r="A121" s="68" t="s">
        <v>1184</v>
      </c>
      <c r="B121" s="85" t="s">
        <v>1786</v>
      </c>
      <c r="C121" s="85" t="s">
        <v>1787</v>
      </c>
      <c r="D121" s="86" t="s">
        <v>127</v>
      </c>
      <c r="E121" s="86" t="s">
        <v>1187</v>
      </c>
      <c r="F121" s="68" t="s">
        <v>610</v>
      </c>
      <c r="G121" s="68" t="s">
        <v>1466</v>
      </c>
      <c r="H121" s="68" t="s">
        <v>611</v>
      </c>
      <c r="I121" s="68" t="s">
        <v>612</v>
      </c>
      <c r="J121" s="68" t="s">
        <v>613</v>
      </c>
      <c r="K121" s="21" t="str">
        <f>VLOOKUP(F121, 'RHA A to F by CCA'!A:B, 2,0)</f>
        <v>Area C</v>
      </c>
      <c r="L121" s="68" t="s">
        <v>1401</v>
      </c>
      <c r="M121" s="68" t="s">
        <v>614</v>
      </c>
      <c r="N121" s="87">
        <v>12</v>
      </c>
      <c r="O121" s="87">
        <v>12</v>
      </c>
      <c r="P121" s="64">
        <f t="shared" si="10"/>
        <v>100</v>
      </c>
      <c r="Q121" s="87">
        <v>0</v>
      </c>
      <c r="R121" s="87">
        <v>0</v>
      </c>
      <c r="S121" s="64" t="e">
        <f t="shared" si="11"/>
        <v>#DIV/0!</v>
      </c>
      <c r="T121" s="88" t="s">
        <v>135</v>
      </c>
      <c r="U121" s="87">
        <v>18</v>
      </c>
      <c r="V121" s="89">
        <v>44546.17079640046</v>
      </c>
      <c r="W121" s="89" t="s">
        <v>1924</v>
      </c>
      <c r="X121" s="68">
        <v>111</v>
      </c>
      <c r="Y121" s="86" t="s">
        <v>1478</v>
      </c>
      <c r="Z121" s="86" t="s">
        <v>1050</v>
      </c>
      <c r="AA121" s="92" t="str">
        <f t="shared" si="12"/>
        <v>St. Lazerian's House Company Ltd, Royal Oak Road, Bagenalstown, Co. Carlow</v>
      </c>
      <c r="AB121" s="147" t="str">
        <f t="shared" si="13"/>
        <v>CHO 5</v>
      </c>
      <c r="AC121" s="147">
        <v>14</v>
      </c>
      <c r="AD121" s="147">
        <v>14</v>
      </c>
      <c r="AE121" s="148">
        <v>100</v>
      </c>
      <c r="AF121" s="64">
        <f t="shared" si="14"/>
        <v>100</v>
      </c>
      <c r="AG121" s="172">
        <f t="shared" si="16"/>
        <v>0</v>
      </c>
      <c r="AH121" s="147">
        <v>0</v>
      </c>
      <c r="AI121" s="147">
        <v>0</v>
      </c>
      <c r="AJ121" s="147" t="s">
        <v>78</v>
      </c>
      <c r="AK121" s="64" t="s">
        <v>78</v>
      </c>
      <c r="AL121" s="172" t="s">
        <v>78</v>
      </c>
    </row>
    <row r="122" spans="1:38" x14ac:dyDescent="0.2">
      <c r="A122" s="68" t="s">
        <v>1788</v>
      </c>
      <c r="B122" s="85" t="s">
        <v>1789</v>
      </c>
      <c r="C122" s="85" t="s">
        <v>1790</v>
      </c>
      <c r="D122" s="86" t="s">
        <v>162</v>
      </c>
      <c r="E122" s="86" t="s">
        <v>1791</v>
      </c>
      <c r="F122" s="68" t="s">
        <v>624</v>
      </c>
      <c r="G122" s="68" t="s">
        <v>625</v>
      </c>
      <c r="H122" s="68" t="s">
        <v>625</v>
      </c>
      <c r="I122" s="68" t="s">
        <v>612</v>
      </c>
      <c r="J122" s="68" t="s">
        <v>613</v>
      </c>
      <c r="K122" s="21" t="str">
        <f>VLOOKUP(F122, 'RHA A to F by CCA'!A:B, 2,0)</f>
        <v>Area C</v>
      </c>
      <c r="L122" s="68" t="s">
        <v>1401</v>
      </c>
      <c r="M122" s="68" t="s">
        <v>614</v>
      </c>
      <c r="N122" s="87">
        <v>8</v>
      </c>
      <c r="O122" s="87">
        <v>8</v>
      </c>
      <c r="P122" s="64">
        <f t="shared" si="10"/>
        <v>100</v>
      </c>
      <c r="Q122" s="87">
        <v>0</v>
      </c>
      <c r="R122" s="87">
        <v>0</v>
      </c>
      <c r="S122" s="64" t="e">
        <f t="shared" si="11"/>
        <v>#DIV/0!</v>
      </c>
      <c r="T122" s="88" t="s">
        <v>1400</v>
      </c>
      <c r="U122" s="87">
        <v>8</v>
      </c>
      <c r="V122" s="89">
        <v>44552.128103206021</v>
      </c>
      <c r="W122" s="89" t="s">
        <v>251</v>
      </c>
      <c r="X122" s="68">
        <v>178</v>
      </c>
      <c r="Y122" s="86" t="s">
        <v>1478</v>
      </c>
      <c r="Z122" s="86" t="s">
        <v>717</v>
      </c>
      <c r="AA122" s="92" t="str">
        <f t="shared" si="12"/>
        <v>Loyola and Eden, Milehouse Road, Enniscorthy, Co. Wexford</v>
      </c>
      <c r="AB122" s="147" t="str">
        <f t="shared" si="13"/>
        <v>CHO 5</v>
      </c>
      <c r="AC122" s="147" t="s">
        <v>78</v>
      </c>
      <c r="AD122" s="147" t="s">
        <v>78</v>
      </c>
      <c r="AE122" s="147" t="s">
        <v>78</v>
      </c>
      <c r="AF122" s="64">
        <f t="shared" si="14"/>
        <v>100</v>
      </c>
      <c r="AG122" s="172" t="s">
        <v>78</v>
      </c>
      <c r="AH122" s="147" t="s">
        <v>78</v>
      </c>
      <c r="AI122" s="147" t="s">
        <v>78</v>
      </c>
      <c r="AJ122" s="147" t="s">
        <v>78</v>
      </c>
      <c r="AK122" s="64" t="s">
        <v>78</v>
      </c>
      <c r="AL122" s="172" t="s">
        <v>78</v>
      </c>
    </row>
    <row r="123" spans="1:38" x14ac:dyDescent="0.2">
      <c r="A123" s="68" t="s">
        <v>1792</v>
      </c>
      <c r="B123" s="85" t="s">
        <v>1793</v>
      </c>
      <c r="C123" s="85" t="s">
        <v>1794</v>
      </c>
      <c r="D123" s="86" t="s">
        <v>162</v>
      </c>
      <c r="E123" s="86" t="s">
        <v>1795</v>
      </c>
      <c r="F123" s="68" t="s">
        <v>624</v>
      </c>
      <c r="G123" s="68" t="s">
        <v>625</v>
      </c>
      <c r="H123" s="68" t="s">
        <v>625</v>
      </c>
      <c r="I123" s="68" t="s">
        <v>612</v>
      </c>
      <c r="J123" s="68" t="s">
        <v>613</v>
      </c>
      <c r="K123" s="21" t="str">
        <f>VLOOKUP(F123, 'RHA A to F by CCA'!A:B, 2,0)</f>
        <v>Area C</v>
      </c>
      <c r="L123" s="68" t="s">
        <v>1401</v>
      </c>
      <c r="M123" s="68" t="s">
        <v>614</v>
      </c>
      <c r="N123" s="87">
        <v>7</v>
      </c>
      <c r="O123" s="87">
        <v>7</v>
      </c>
      <c r="P123" s="64">
        <f t="shared" si="10"/>
        <v>100</v>
      </c>
      <c r="Q123" s="87">
        <v>0</v>
      </c>
      <c r="R123" s="87">
        <v>0</v>
      </c>
      <c r="S123" s="64" t="e">
        <f t="shared" si="11"/>
        <v>#DIV/0!</v>
      </c>
      <c r="T123" s="88" t="s">
        <v>1400</v>
      </c>
      <c r="U123" s="87">
        <v>8</v>
      </c>
      <c r="V123" s="89">
        <v>44552.132862245373</v>
      </c>
      <c r="W123" s="89" t="s">
        <v>251</v>
      </c>
      <c r="X123" s="68">
        <v>179</v>
      </c>
      <c r="Y123" s="86" t="s">
        <v>1478</v>
      </c>
      <c r="Z123" s="86" t="s">
        <v>717</v>
      </c>
      <c r="AA123" s="92" t="str">
        <f t="shared" si="12"/>
        <v xml:space="preserve">Beechhaven
, Blackstoops, Enniscorthy, Co. Wexford
</v>
      </c>
      <c r="AB123" s="147" t="str">
        <f t="shared" si="13"/>
        <v>CHO 5</v>
      </c>
      <c r="AC123" s="147" t="s">
        <v>78</v>
      </c>
      <c r="AD123" s="147" t="s">
        <v>78</v>
      </c>
      <c r="AE123" s="147" t="s">
        <v>78</v>
      </c>
      <c r="AF123" s="64">
        <f t="shared" si="14"/>
        <v>100</v>
      </c>
      <c r="AG123" s="172" t="s">
        <v>78</v>
      </c>
      <c r="AH123" s="147" t="s">
        <v>78</v>
      </c>
      <c r="AI123" s="147" t="s">
        <v>78</v>
      </c>
      <c r="AJ123" s="147" t="s">
        <v>78</v>
      </c>
      <c r="AK123" s="64" t="s">
        <v>78</v>
      </c>
      <c r="AL123" s="172" t="s">
        <v>78</v>
      </c>
    </row>
    <row r="124" spans="1:38" x14ac:dyDescent="0.2">
      <c r="A124" s="68" t="s">
        <v>1796</v>
      </c>
      <c r="B124" s="85" t="s">
        <v>1797</v>
      </c>
      <c r="C124" s="85" t="s">
        <v>1798</v>
      </c>
      <c r="D124" s="86" t="s">
        <v>127</v>
      </c>
      <c r="E124" s="86" t="s">
        <v>1799</v>
      </c>
      <c r="F124" s="68" t="s">
        <v>610</v>
      </c>
      <c r="G124" s="68" t="s">
        <v>1466</v>
      </c>
      <c r="H124" s="68" t="s">
        <v>639</v>
      </c>
      <c r="I124" s="68" t="s">
        <v>612</v>
      </c>
      <c r="J124" s="68" t="s">
        <v>613</v>
      </c>
      <c r="K124" s="21" t="str">
        <f>VLOOKUP(F124, 'RHA A to F by CCA'!A:B, 2,0)</f>
        <v>Area C</v>
      </c>
      <c r="L124" s="68" t="s">
        <v>1401</v>
      </c>
      <c r="M124" s="68" t="s">
        <v>614</v>
      </c>
      <c r="N124" s="87">
        <v>48</v>
      </c>
      <c r="O124" s="87">
        <v>45</v>
      </c>
      <c r="P124" s="64">
        <f t="shared" si="10"/>
        <v>93.75</v>
      </c>
      <c r="Q124" s="87">
        <v>0</v>
      </c>
      <c r="R124" s="87">
        <v>0</v>
      </c>
      <c r="S124" s="64" t="e">
        <f t="shared" si="11"/>
        <v>#DIV/0!</v>
      </c>
      <c r="T124" s="88" t="s">
        <v>135</v>
      </c>
      <c r="U124" s="87">
        <v>48</v>
      </c>
      <c r="V124" s="89">
        <v>44543.140558715277</v>
      </c>
      <c r="W124" s="89" t="s">
        <v>251</v>
      </c>
      <c r="X124" s="68">
        <v>39</v>
      </c>
      <c r="Y124" s="86" t="s">
        <v>1478</v>
      </c>
      <c r="Z124" s="86" t="s">
        <v>1061</v>
      </c>
      <c r="AA124" s="92" t="str">
        <f t="shared" si="12"/>
        <v>St Josephs Home, , Little Sisters of the Poor, Abbey Road, Ferrybank, Waterford</v>
      </c>
      <c r="AB124" s="147" t="str">
        <f t="shared" si="13"/>
        <v>CHO 5</v>
      </c>
      <c r="AC124" s="147" t="s">
        <v>78</v>
      </c>
      <c r="AD124" s="147" t="s">
        <v>78</v>
      </c>
      <c r="AE124" s="147" t="s">
        <v>78</v>
      </c>
      <c r="AF124" s="64">
        <f t="shared" si="14"/>
        <v>93.75</v>
      </c>
      <c r="AG124" s="172" t="s">
        <v>78</v>
      </c>
      <c r="AH124" s="147" t="s">
        <v>78</v>
      </c>
      <c r="AI124" s="147" t="s">
        <v>78</v>
      </c>
      <c r="AJ124" s="147" t="s">
        <v>78</v>
      </c>
      <c r="AK124" s="64" t="s">
        <v>78</v>
      </c>
      <c r="AL124" s="172" t="s">
        <v>78</v>
      </c>
    </row>
    <row r="125" spans="1:38" x14ac:dyDescent="0.2">
      <c r="A125" s="68" t="s">
        <v>1800</v>
      </c>
      <c r="B125" s="85" t="s">
        <v>1801</v>
      </c>
      <c r="C125" s="85" t="s">
        <v>639</v>
      </c>
      <c r="D125" s="86" t="s">
        <v>162</v>
      </c>
      <c r="E125" s="86" t="s">
        <v>1802</v>
      </c>
      <c r="F125" s="68" t="s">
        <v>610</v>
      </c>
      <c r="G125" s="68" t="s">
        <v>1466</v>
      </c>
      <c r="H125" s="68" t="s">
        <v>639</v>
      </c>
      <c r="I125" s="68" t="s">
        <v>612</v>
      </c>
      <c r="J125" s="68" t="s">
        <v>613</v>
      </c>
      <c r="K125" s="21" t="str">
        <f>VLOOKUP(F125, 'RHA A to F by CCA'!A:B, 2,0)</f>
        <v>Area C</v>
      </c>
      <c r="L125" s="68" t="s">
        <v>1401</v>
      </c>
      <c r="M125" s="68" t="s">
        <v>614</v>
      </c>
      <c r="N125" s="87">
        <v>80</v>
      </c>
      <c r="O125" s="87">
        <v>71</v>
      </c>
      <c r="P125" s="64">
        <f t="shared" si="10"/>
        <v>88.75</v>
      </c>
      <c r="Q125" s="87">
        <v>0</v>
      </c>
      <c r="R125" s="87">
        <v>0</v>
      </c>
      <c r="S125" s="64" t="e">
        <f t="shared" si="11"/>
        <v>#DIV/0!</v>
      </c>
      <c r="T125" s="88" t="s">
        <v>1400</v>
      </c>
      <c r="U125" s="87">
        <v>80</v>
      </c>
      <c r="V125" s="89">
        <v>44546.136427835649</v>
      </c>
      <c r="W125" s="89" t="s">
        <v>565</v>
      </c>
      <c r="X125" s="68">
        <v>108</v>
      </c>
      <c r="Y125" s="86" t="s">
        <v>1478</v>
      </c>
      <c r="Z125" s="86" t="s">
        <v>1050</v>
      </c>
      <c r="AA125" s="92" t="str">
        <f t="shared" si="12"/>
        <v>SOS Kilkenny clg, Kilkenny</v>
      </c>
      <c r="AB125" s="147" t="str">
        <f t="shared" si="13"/>
        <v>CHO 5</v>
      </c>
      <c r="AC125" s="147" t="s">
        <v>78</v>
      </c>
      <c r="AD125" s="147" t="s">
        <v>78</v>
      </c>
      <c r="AE125" s="147" t="s">
        <v>78</v>
      </c>
      <c r="AF125" s="64">
        <f t="shared" si="14"/>
        <v>88.75</v>
      </c>
      <c r="AG125" s="172" t="s">
        <v>78</v>
      </c>
      <c r="AH125" s="147" t="s">
        <v>78</v>
      </c>
      <c r="AI125" s="147" t="s">
        <v>78</v>
      </c>
      <c r="AJ125" s="147" t="s">
        <v>78</v>
      </c>
      <c r="AK125" s="64" t="s">
        <v>78</v>
      </c>
      <c r="AL125" s="172" t="s">
        <v>78</v>
      </c>
    </row>
    <row r="126" spans="1:38" x14ac:dyDescent="0.2">
      <c r="A126" s="68" t="s">
        <v>1803</v>
      </c>
      <c r="B126" s="85" t="s">
        <v>1804</v>
      </c>
      <c r="C126" s="85" t="s">
        <v>1805</v>
      </c>
      <c r="D126" s="86" t="s">
        <v>127</v>
      </c>
      <c r="E126" s="86" t="s">
        <v>1806</v>
      </c>
      <c r="F126" s="68" t="s">
        <v>826</v>
      </c>
      <c r="G126" s="68" t="s">
        <v>827</v>
      </c>
      <c r="H126" s="68" t="s">
        <v>827</v>
      </c>
      <c r="I126" s="68" t="s">
        <v>828</v>
      </c>
      <c r="J126" s="68" t="s">
        <v>829</v>
      </c>
      <c r="K126" s="21" t="str">
        <f>VLOOKUP(F126, 'RHA A to F by CCA'!A:B, 2,0)</f>
        <v>Area C</v>
      </c>
      <c r="L126" s="68" t="s">
        <v>1401</v>
      </c>
      <c r="M126" s="68" t="s">
        <v>830</v>
      </c>
      <c r="N126" s="87">
        <v>26</v>
      </c>
      <c r="O126" s="87">
        <v>26</v>
      </c>
      <c r="P126" s="64">
        <f t="shared" si="10"/>
        <v>100</v>
      </c>
      <c r="Q126" s="87">
        <v>0</v>
      </c>
      <c r="R126" s="87">
        <v>0</v>
      </c>
      <c r="S126" s="64" t="e">
        <f t="shared" si="11"/>
        <v>#DIV/0!</v>
      </c>
      <c r="T126" s="88" t="s">
        <v>125</v>
      </c>
      <c r="U126" s="87">
        <v>30</v>
      </c>
      <c r="V126" s="89">
        <v>44540.111600706019</v>
      </c>
      <c r="W126" s="89" t="s">
        <v>251</v>
      </c>
      <c r="X126" s="68">
        <v>2</v>
      </c>
      <c r="Y126" s="86" t="s">
        <v>1478</v>
      </c>
      <c r="Z126" s="86" t="s">
        <v>1061</v>
      </c>
      <c r="AA126" s="92" t="str">
        <f t="shared" si="12"/>
        <v>Dargle Valley Nursing Home, Cookstown Road, Enniskerry, Co. Wicklow A98N478</v>
      </c>
      <c r="AB126" s="147" t="str">
        <f t="shared" si="13"/>
        <v>CHO 6</v>
      </c>
      <c r="AC126" s="147" t="s">
        <v>78</v>
      </c>
      <c r="AD126" s="147" t="s">
        <v>78</v>
      </c>
      <c r="AE126" s="147" t="s">
        <v>78</v>
      </c>
      <c r="AF126" s="64">
        <f t="shared" si="14"/>
        <v>100</v>
      </c>
      <c r="AG126" s="172" t="s">
        <v>78</v>
      </c>
      <c r="AH126" s="147" t="s">
        <v>78</v>
      </c>
      <c r="AI126" s="147" t="s">
        <v>78</v>
      </c>
      <c r="AJ126" s="147" t="s">
        <v>78</v>
      </c>
      <c r="AK126" s="64" t="s">
        <v>78</v>
      </c>
      <c r="AL126" s="172" t="s">
        <v>78</v>
      </c>
    </row>
    <row r="127" spans="1:38" x14ac:dyDescent="0.2">
      <c r="A127" s="68" t="s">
        <v>1807</v>
      </c>
      <c r="B127" s="85" t="s">
        <v>1808</v>
      </c>
      <c r="C127" s="85" t="s">
        <v>1809</v>
      </c>
      <c r="D127" s="86" t="s">
        <v>162</v>
      </c>
      <c r="E127" s="86" t="s">
        <v>1810</v>
      </c>
      <c r="F127" s="68" t="s">
        <v>860</v>
      </c>
      <c r="G127" s="68" t="s">
        <v>1468</v>
      </c>
      <c r="H127" s="68" t="s">
        <v>836</v>
      </c>
      <c r="I127" s="68" t="s">
        <v>828</v>
      </c>
      <c r="J127" s="68" t="s">
        <v>829</v>
      </c>
      <c r="K127" s="21" t="str">
        <f>VLOOKUP(F127, 'RHA A to F by CCA'!A:B, 2,0)</f>
        <v>Area C</v>
      </c>
      <c r="L127" s="68" t="s">
        <v>1401</v>
      </c>
      <c r="M127" s="68" t="s">
        <v>830</v>
      </c>
      <c r="N127" s="87">
        <v>7</v>
      </c>
      <c r="O127" s="87">
        <v>7</v>
      </c>
      <c r="P127" s="64">
        <f t="shared" si="10"/>
        <v>100</v>
      </c>
      <c r="Q127" s="87">
        <v>1</v>
      </c>
      <c r="R127" s="87">
        <v>1</v>
      </c>
      <c r="S127" s="64">
        <f t="shared" si="11"/>
        <v>100</v>
      </c>
      <c r="T127" s="88" t="s">
        <v>135</v>
      </c>
      <c r="U127" s="87">
        <v>14</v>
      </c>
      <c r="V127" s="89">
        <v>44540.177958460648</v>
      </c>
      <c r="W127" s="89" t="s">
        <v>251</v>
      </c>
      <c r="X127" s="68">
        <v>9</v>
      </c>
      <c r="Y127" s="86" t="s">
        <v>1478</v>
      </c>
      <c r="Z127" s="86" t="s">
        <v>1117</v>
      </c>
      <c r="AA127" s="92" t="str">
        <f t="shared" si="12"/>
        <v>The Children's Sunshine Home (operating as LauraLynn Children's Hospice), LEOPARDSTOWN ROAD, DUBLIN 18</v>
      </c>
      <c r="AB127" s="147" t="str">
        <f t="shared" si="13"/>
        <v>CHO 6</v>
      </c>
      <c r="AC127" s="147" t="s">
        <v>78</v>
      </c>
      <c r="AD127" s="147" t="s">
        <v>78</v>
      </c>
      <c r="AE127" s="147" t="s">
        <v>78</v>
      </c>
      <c r="AF127" s="64">
        <f t="shared" si="14"/>
        <v>100</v>
      </c>
      <c r="AG127" s="172" t="s">
        <v>78</v>
      </c>
      <c r="AH127" s="147" t="s">
        <v>78</v>
      </c>
      <c r="AI127" s="147" t="s">
        <v>78</v>
      </c>
      <c r="AJ127" s="147" t="s">
        <v>78</v>
      </c>
      <c r="AK127" s="64">
        <f t="shared" si="15"/>
        <v>100</v>
      </c>
      <c r="AL127" s="172" t="s">
        <v>78</v>
      </c>
    </row>
    <row r="128" spans="1:38" x14ac:dyDescent="0.2">
      <c r="A128" s="68" t="s">
        <v>1259</v>
      </c>
      <c r="B128" s="85" t="s">
        <v>1260</v>
      </c>
      <c r="C128" s="85" t="s">
        <v>1811</v>
      </c>
      <c r="D128" s="86" t="s">
        <v>127</v>
      </c>
      <c r="E128" s="86" t="s">
        <v>1262</v>
      </c>
      <c r="F128" s="68" t="s">
        <v>835</v>
      </c>
      <c r="G128" s="68" t="s">
        <v>1467</v>
      </c>
      <c r="H128" s="68" t="s">
        <v>836</v>
      </c>
      <c r="I128" s="68" t="s">
        <v>828</v>
      </c>
      <c r="J128" s="68" t="s">
        <v>829</v>
      </c>
      <c r="K128" s="21" t="str">
        <f>VLOOKUP(F128, 'RHA A to F by CCA'!A:B, 2,0)</f>
        <v>Area C</v>
      </c>
      <c r="L128" s="68" t="s">
        <v>1401</v>
      </c>
      <c r="M128" s="68" t="s">
        <v>830</v>
      </c>
      <c r="N128" s="87">
        <v>48</v>
      </c>
      <c r="O128" s="87">
        <v>48</v>
      </c>
      <c r="P128" s="64">
        <f t="shared" si="10"/>
        <v>100</v>
      </c>
      <c r="Q128" s="87">
        <v>0</v>
      </c>
      <c r="R128" s="87">
        <v>0</v>
      </c>
      <c r="S128" s="64" t="e">
        <f t="shared" si="11"/>
        <v>#DIV/0!</v>
      </c>
      <c r="T128" s="88" t="s">
        <v>125</v>
      </c>
      <c r="U128" s="87">
        <v>58</v>
      </c>
      <c r="V128" s="89">
        <v>44543.11452234954</v>
      </c>
      <c r="W128" s="89" t="s">
        <v>251</v>
      </c>
      <c r="X128" s="68">
        <v>33</v>
      </c>
      <c r="Y128" s="86" t="s">
        <v>1478</v>
      </c>
      <c r="Z128" s="86" t="s">
        <v>1117</v>
      </c>
      <c r="AA128" s="92" t="str">
        <f t="shared" si="12"/>
        <v>The Royal Hospital Donnybrook, Morehampton Road, Donnybrook, Dublin</v>
      </c>
      <c r="AB128" s="147" t="str">
        <f t="shared" si="13"/>
        <v>CHO 6</v>
      </c>
      <c r="AC128" s="147">
        <v>56</v>
      </c>
      <c r="AD128" s="147">
        <v>49</v>
      </c>
      <c r="AE128" s="148">
        <v>87.5</v>
      </c>
      <c r="AF128" s="64">
        <f t="shared" si="14"/>
        <v>100</v>
      </c>
      <c r="AG128" s="172">
        <f t="shared" si="16"/>
        <v>12.5</v>
      </c>
      <c r="AH128" s="147">
        <v>37</v>
      </c>
      <c r="AI128" s="147">
        <v>34</v>
      </c>
      <c r="AJ128" s="148">
        <v>91.891891891891902</v>
      </c>
      <c r="AK128" s="64" t="s">
        <v>78</v>
      </c>
      <c r="AL128" s="172" t="s">
        <v>78</v>
      </c>
    </row>
    <row r="129" spans="1:38" x14ac:dyDescent="0.2">
      <c r="A129" s="68" t="s">
        <v>1242</v>
      </c>
      <c r="B129" s="85" t="s">
        <v>1812</v>
      </c>
      <c r="C129" s="85" t="s">
        <v>1813</v>
      </c>
      <c r="D129" s="86" t="s">
        <v>127</v>
      </c>
      <c r="E129" s="86" t="s">
        <v>1245</v>
      </c>
      <c r="F129" s="68" t="s">
        <v>826</v>
      </c>
      <c r="G129" s="68" t="s">
        <v>827</v>
      </c>
      <c r="H129" s="68" t="s">
        <v>827</v>
      </c>
      <c r="I129" s="68" t="s">
        <v>828</v>
      </c>
      <c r="J129" s="68" t="s">
        <v>829</v>
      </c>
      <c r="K129" s="21" t="str">
        <f>VLOOKUP(F129, 'RHA A to F by CCA'!A:B, 2,0)</f>
        <v>Area C</v>
      </c>
      <c r="L129" s="68" t="s">
        <v>1401</v>
      </c>
      <c r="M129" s="68" t="s">
        <v>830</v>
      </c>
      <c r="N129" s="87">
        <v>28</v>
      </c>
      <c r="O129" s="87">
        <v>28</v>
      </c>
      <c r="P129" s="64">
        <f t="shared" si="10"/>
        <v>100</v>
      </c>
      <c r="Q129" s="87">
        <v>0</v>
      </c>
      <c r="R129" s="87">
        <v>0</v>
      </c>
      <c r="S129" s="64" t="e">
        <f t="shared" si="11"/>
        <v>#DIV/0!</v>
      </c>
      <c r="T129" s="88" t="s">
        <v>135</v>
      </c>
      <c r="U129" s="87">
        <v>30</v>
      </c>
      <c r="V129" s="89">
        <v>44543.532387118059</v>
      </c>
      <c r="W129" s="89" t="s">
        <v>251</v>
      </c>
      <c r="X129" s="68">
        <v>73</v>
      </c>
      <c r="Y129" s="86" t="s">
        <v>1478</v>
      </c>
      <c r="Z129" s="86" t="s">
        <v>1061</v>
      </c>
      <c r="AA129" s="92" t="str">
        <f t="shared" si="12"/>
        <v>Roseville Nursing Home, 49 Meath Road, Bray, Co. Wicklow</v>
      </c>
      <c r="AB129" s="147" t="str">
        <f t="shared" si="13"/>
        <v>CHO 6</v>
      </c>
      <c r="AC129" s="147" t="s">
        <v>78</v>
      </c>
      <c r="AD129" s="147" t="s">
        <v>78</v>
      </c>
      <c r="AE129" s="147" t="s">
        <v>78</v>
      </c>
      <c r="AF129" s="64">
        <f t="shared" si="14"/>
        <v>100</v>
      </c>
      <c r="AG129" s="172" t="s">
        <v>78</v>
      </c>
      <c r="AH129" s="147" t="s">
        <v>78</v>
      </c>
      <c r="AI129" s="147" t="s">
        <v>78</v>
      </c>
      <c r="AJ129" s="147" t="s">
        <v>78</v>
      </c>
      <c r="AK129" s="64" t="s">
        <v>78</v>
      </c>
      <c r="AL129" s="172" t="s">
        <v>78</v>
      </c>
    </row>
    <row r="130" spans="1:38" x14ac:dyDescent="0.2">
      <c r="A130" s="68" t="s">
        <v>1814</v>
      </c>
      <c r="B130" s="85" t="s">
        <v>1815</v>
      </c>
      <c r="C130" s="85" t="s">
        <v>1816</v>
      </c>
      <c r="D130" s="86" t="s">
        <v>127</v>
      </c>
      <c r="E130" s="86" t="s">
        <v>1817</v>
      </c>
      <c r="F130" s="68" t="s">
        <v>826</v>
      </c>
      <c r="G130" s="68" t="s">
        <v>827</v>
      </c>
      <c r="H130" s="68" t="s">
        <v>827</v>
      </c>
      <c r="I130" s="68" t="s">
        <v>828</v>
      </c>
      <c r="J130" s="68" t="s">
        <v>829</v>
      </c>
      <c r="K130" s="21" t="str">
        <f>VLOOKUP(F130, 'RHA A to F by CCA'!A:B, 2,0)</f>
        <v>Area C</v>
      </c>
      <c r="L130" s="68" t="s">
        <v>1401</v>
      </c>
      <c r="M130" s="68" t="s">
        <v>830</v>
      </c>
      <c r="N130" s="87">
        <v>32</v>
      </c>
      <c r="O130" s="87">
        <v>32</v>
      </c>
      <c r="P130" s="64">
        <f t="shared" ref="P130:P163" si="18">O130/N130*100</f>
        <v>100</v>
      </c>
      <c r="Q130" s="87">
        <v>0</v>
      </c>
      <c r="R130" s="87">
        <v>0</v>
      </c>
      <c r="S130" s="64" t="e">
        <f t="shared" ref="S130:S163" si="19">R130/Q130*100</f>
        <v>#DIV/0!</v>
      </c>
      <c r="T130" s="88" t="s">
        <v>135</v>
      </c>
      <c r="U130" s="87">
        <v>34</v>
      </c>
      <c r="V130" s="89">
        <v>44544.122494583331</v>
      </c>
      <c r="W130" s="89" t="s">
        <v>1923</v>
      </c>
      <c r="X130" s="68">
        <v>78</v>
      </c>
      <c r="Y130" s="86" t="s">
        <v>1478</v>
      </c>
      <c r="Z130" s="86" t="s">
        <v>1061</v>
      </c>
      <c r="AA130" s="92" t="str">
        <f t="shared" si="12"/>
        <v xml:space="preserve">Asgard Lodge Nursing Home , Monument Lane, Kilbride, Arklow, Co. Wicklow
</v>
      </c>
      <c r="AB130" s="147" t="str">
        <f t="shared" si="13"/>
        <v>CHO 6</v>
      </c>
      <c r="AC130" s="147" t="s">
        <v>78</v>
      </c>
      <c r="AD130" s="147" t="s">
        <v>78</v>
      </c>
      <c r="AE130" s="147" t="s">
        <v>78</v>
      </c>
      <c r="AF130" s="64">
        <f t="shared" si="14"/>
        <v>100</v>
      </c>
      <c r="AG130" s="172" t="s">
        <v>78</v>
      </c>
      <c r="AH130" s="147" t="s">
        <v>78</v>
      </c>
      <c r="AI130" s="147" t="s">
        <v>78</v>
      </c>
      <c r="AJ130" s="147" t="s">
        <v>78</v>
      </c>
      <c r="AK130" s="64" t="s">
        <v>78</v>
      </c>
      <c r="AL130" s="172" t="s">
        <v>78</v>
      </c>
    </row>
    <row r="131" spans="1:38" x14ac:dyDescent="0.2">
      <c r="A131" s="68" t="s">
        <v>1247</v>
      </c>
      <c r="B131" s="85" t="s">
        <v>1818</v>
      </c>
      <c r="C131" s="85" t="s">
        <v>1819</v>
      </c>
      <c r="D131" s="86" t="s">
        <v>162</v>
      </c>
      <c r="E131" s="86" t="s">
        <v>1250</v>
      </c>
      <c r="F131" s="68" t="s">
        <v>826</v>
      </c>
      <c r="G131" s="68" t="s">
        <v>827</v>
      </c>
      <c r="H131" s="68" t="s">
        <v>827</v>
      </c>
      <c r="I131" s="68" t="s">
        <v>828</v>
      </c>
      <c r="J131" s="68" t="s">
        <v>829</v>
      </c>
      <c r="K131" s="21" t="str">
        <f>VLOOKUP(F131, 'RHA A to F by CCA'!A:B, 2,0)</f>
        <v>Area C</v>
      </c>
      <c r="L131" s="68" t="s">
        <v>1401</v>
      </c>
      <c r="M131" s="68" t="s">
        <v>830</v>
      </c>
      <c r="N131" s="87">
        <v>17</v>
      </c>
      <c r="O131" s="87">
        <v>17</v>
      </c>
      <c r="P131" s="64">
        <f t="shared" si="18"/>
        <v>100</v>
      </c>
      <c r="Q131" s="87">
        <v>0</v>
      </c>
      <c r="R131" s="87">
        <v>0</v>
      </c>
      <c r="S131" s="64" t="e">
        <f t="shared" si="19"/>
        <v>#DIV/0!</v>
      </c>
      <c r="T131" s="88" t="s">
        <v>135</v>
      </c>
      <c r="U131" s="87">
        <v>17</v>
      </c>
      <c r="V131" s="89">
        <v>44544.217357337962</v>
      </c>
      <c r="W131" s="89" t="s">
        <v>1923</v>
      </c>
      <c r="X131" s="68">
        <v>84</v>
      </c>
      <c r="Y131" s="86" t="s">
        <v>1478</v>
      </c>
      <c r="Z131" s="86" t="s">
        <v>1050</v>
      </c>
      <c r="AA131" s="92" t="str">
        <f t="shared" ref="AA131:AA163" si="20">B131&amp;", "&amp;C131</f>
        <v>Peacehaven Trust CLG, 1 Hillside, Greystones</v>
      </c>
      <c r="AB131" s="147" t="str">
        <f t="shared" ref="AB131:AB163" si="21">M131</f>
        <v>CHO 6</v>
      </c>
      <c r="AC131" s="147" t="s">
        <v>78</v>
      </c>
      <c r="AD131" s="147" t="s">
        <v>78</v>
      </c>
      <c r="AE131" s="147" t="s">
        <v>78</v>
      </c>
      <c r="AF131" s="64">
        <f t="shared" ref="AF131:AF163" si="22">P131</f>
        <v>100</v>
      </c>
      <c r="AG131" s="172" t="s">
        <v>78</v>
      </c>
      <c r="AH131" s="147" t="s">
        <v>78</v>
      </c>
      <c r="AI131" s="147" t="s">
        <v>78</v>
      </c>
      <c r="AJ131" s="147" t="s">
        <v>78</v>
      </c>
      <c r="AK131" s="64" t="s">
        <v>78</v>
      </c>
      <c r="AL131" s="172" t="s">
        <v>78</v>
      </c>
    </row>
    <row r="132" spans="1:38" x14ac:dyDescent="0.2">
      <c r="A132" s="68" t="s">
        <v>1820</v>
      </c>
      <c r="B132" s="85" t="s">
        <v>1821</v>
      </c>
      <c r="C132" s="85" t="s">
        <v>1822</v>
      </c>
      <c r="D132" s="86" t="s">
        <v>127</v>
      </c>
      <c r="E132" s="86" t="s">
        <v>1823</v>
      </c>
      <c r="F132" s="68" t="s">
        <v>826</v>
      </c>
      <c r="G132" s="68" t="s">
        <v>827</v>
      </c>
      <c r="H132" s="68" t="s">
        <v>827</v>
      </c>
      <c r="I132" s="68" t="s">
        <v>828</v>
      </c>
      <c r="J132" s="68" t="s">
        <v>829</v>
      </c>
      <c r="K132" s="21" t="str">
        <f>VLOOKUP(F132, 'RHA A to F by CCA'!A:B, 2,0)</f>
        <v>Area C</v>
      </c>
      <c r="L132" s="68" t="s">
        <v>1401</v>
      </c>
      <c r="M132" s="68" t="s">
        <v>830</v>
      </c>
      <c r="N132" s="87">
        <v>92</v>
      </c>
      <c r="O132" s="87">
        <v>91</v>
      </c>
      <c r="P132" s="64">
        <f t="shared" si="18"/>
        <v>98.91304347826086</v>
      </c>
      <c r="Q132" s="87">
        <v>0</v>
      </c>
      <c r="R132" s="87">
        <v>0</v>
      </c>
      <c r="S132" s="64" t="e">
        <f t="shared" si="19"/>
        <v>#DIV/0!</v>
      </c>
      <c r="T132" s="88" t="s">
        <v>135</v>
      </c>
      <c r="U132" s="87">
        <v>93</v>
      </c>
      <c r="V132" s="89">
        <v>44547.134493124999</v>
      </c>
      <c r="W132" s="89" t="s">
        <v>273</v>
      </c>
      <c r="X132" s="68">
        <v>123</v>
      </c>
      <c r="Y132" s="86" t="s">
        <v>1478</v>
      </c>
      <c r="Z132" s="86" t="s">
        <v>1061</v>
      </c>
      <c r="AA132" s="92" t="str">
        <f t="shared" si="20"/>
        <v xml:space="preserve">Cairnhill Nursing home , Herbert Road, Bray, Co. Wicklow </v>
      </c>
      <c r="AB132" s="147" t="str">
        <f t="shared" si="21"/>
        <v>CHO 6</v>
      </c>
      <c r="AC132" s="147" t="s">
        <v>78</v>
      </c>
      <c r="AD132" s="147" t="s">
        <v>78</v>
      </c>
      <c r="AE132" s="147" t="s">
        <v>78</v>
      </c>
      <c r="AF132" s="64">
        <f t="shared" si="22"/>
        <v>98.91304347826086</v>
      </c>
      <c r="AG132" s="172" t="s">
        <v>78</v>
      </c>
      <c r="AH132" s="147" t="s">
        <v>78</v>
      </c>
      <c r="AI132" s="147" t="s">
        <v>78</v>
      </c>
      <c r="AJ132" s="147" t="s">
        <v>78</v>
      </c>
      <c r="AK132" s="64" t="s">
        <v>78</v>
      </c>
      <c r="AL132" s="172" t="s">
        <v>78</v>
      </c>
    </row>
    <row r="133" spans="1:38" x14ac:dyDescent="0.2">
      <c r="A133" s="68" t="s">
        <v>1824</v>
      </c>
      <c r="B133" s="85" t="s">
        <v>1825</v>
      </c>
      <c r="C133" s="85" t="s">
        <v>1826</v>
      </c>
      <c r="D133" s="86" t="s">
        <v>127</v>
      </c>
      <c r="E133" s="86" t="s">
        <v>1827</v>
      </c>
      <c r="F133" s="68" t="s">
        <v>860</v>
      </c>
      <c r="G133" s="68" t="s">
        <v>1468</v>
      </c>
      <c r="H133" s="68" t="s">
        <v>836</v>
      </c>
      <c r="I133" s="68" t="s">
        <v>828</v>
      </c>
      <c r="J133" s="68" t="s">
        <v>829</v>
      </c>
      <c r="K133" s="21" t="str">
        <f>VLOOKUP(F133, 'RHA A to F by CCA'!A:B, 2,0)</f>
        <v>Area C</v>
      </c>
      <c r="L133" s="68" t="s">
        <v>1401</v>
      </c>
      <c r="M133" s="68" t="s">
        <v>830</v>
      </c>
      <c r="N133" s="87">
        <v>45</v>
      </c>
      <c r="O133" s="87">
        <v>44</v>
      </c>
      <c r="P133" s="64">
        <f t="shared" si="18"/>
        <v>97.777777777777771</v>
      </c>
      <c r="Q133" s="87">
        <v>0</v>
      </c>
      <c r="R133" s="87">
        <v>0</v>
      </c>
      <c r="S133" s="64" t="e">
        <f t="shared" si="19"/>
        <v>#DIV/0!</v>
      </c>
      <c r="T133" s="88" t="s">
        <v>1400</v>
      </c>
      <c r="U133" s="87">
        <v>46</v>
      </c>
      <c r="V133" s="89">
        <v>44545.547425925928</v>
      </c>
      <c r="W133" s="89" t="s">
        <v>565</v>
      </c>
      <c r="X133" s="68">
        <v>107</v>
      </c>
      <c r="Y133" s="86" t="s">
        <v>1478</v>
      </c>
      <c r="Z133" s="86" t="s">
        <v>85</v>
      </c>
      <c r="AA133" s="92" t="str">
        <f t="shared" si="20"/>
        <v>Mount Tabor Care Centre &amp; Nursing Home, 9 Sandymount Green, Dublin 4</v>
      </c>
      <c r="AB133" s="147" t="str">
        <f t="shared" si="21"/>
        <v>CHO 6</v>
      </c>
      <c r="AC133" s="147" t="s">
        <v>78</v>
      </c>
      <c r="AD133" s="147" t="s">
        <v>78</v>
      </c>
      <c r="AE133" s="147" t="s">
        <v>78</v>
      </c>
      <c r="AF133" s="64">
        <f t="shared" si="22"/>
        <v>97.777777777777771</v>
      </c>
      <c r="AG133" s="172" t="s">
        <v>78</v>
      </c>
      <c r="AH133" s="147" t="s">
        <v>78</v>
      </c>
      <c r="AI133" s="147" t="s">
        <v>78</v>
      </c>
      <c r="AJ133" s="147" t="s">
        <v>78</v>
      </c>
      <c r="AK133" s="64" t="s">
        <v>78</v>
      </c>
      <c r="AL133" s="172" t="s">
        <v>78</v>
      </c>
    </row>
    <row r="134" spans="1:38" x14ac:dyDescent="0.2">
      <c r="A134" s="68" t="s">
        <v>1828</v>
      </c>
      <c r="B134" s="85" t="s">
        <v>1829</v>
      </c>
      <c r="C134" s="85" t="s">
        <v>1830</v>
      </c>
      <c r="D134" s="86" t="s">
        <v>127</v>
      </c>
      <c r="E134" s="86" t="s">
        <v>1831</v>
      </c>
      <c r="F134" s="68" t="s">
        <v>860</v>
      </c>
      <c r="G134" s="68" t="s">
        <v>1468</v>
      </c>
      <c r="H134" s="68" t="s">
        <v>836</v>
      </c>
      <c r="I134" s="68" t="s">
        <v>828</v>
      </c>
      <c r="J134" s="68" t="s">
        <v>829</v>
      </c>
      <c r="K134" s="21" t="str">
        <f>VLOOKUP(F134, 'RHA A to F by CCA'!A:B, 2,0)</f>
        <v>Area C</v>
      </c>
      <c r="L134" s="86" t="s">
        <v>1401</v>
      </c>
      <c r="M134" s="68" t="s">
        <v>830</v>
      </c>
      <c r="N134" s="87">
        <v>42</v>
      </c>
      <c r="O134" s="87">
        <v>41</v>
      </c>
      <c r="P134" s="64">
        <f t="shared" si="18"/>
        <v>97.61904761904762</v>
      </c>
      <c r="Q134" s="87">
        <v>0</v>
      </c>
      <c r="R134" s="87">
        <v>0</v>
      </c>
      <c r="S134" s="64" t="e">
        <f t="shared" si="19"/>
        <v>#DIV/0!</v>
      </c>
      <c r="T134" s="88" t="s">
        <v>125</v>
      </c>
      <c r="U134" s="87">
        <v>49</v>
      </c>
      <c r="V134" s="89">
        <v>44543.294895046296</v>
      </c>
      <c r="W134" s="89" t="s">
        <v>251</v>
      </c>
      <c r="X134" s="68">
        <v>57</v>
      </c>
      <c r="Y134" s="86" t="s">
        <v>1478</v>
      </c>
      <c r="Z134" s="86" t="s">
        <v>1061</v>
      </c>
      <c r="AA134" s="92" t="str">
        <f t="shared" si="20"/>
        <v>CARYSFORT NURSING HOME, 7 ARKENDALE ROAD, GLENAGEARY, CO DUBLIN</v>
      </c>
      <c r="AB134" s="147" t="str">
        <f t="shared" si="21"/>
        <v>CHO 6</v>
      </c>
      <c r="AC134" s="147">
        <v>49</v>
      </c>
      <c r="AD134" s="147">
        <v>49</v>
      </c>
      <c r="AE134" s="148">
        <v>100</v>
      </c>
      <c r="AF134" s="64">
        <f t="shared" si="22"/>
        <v>97.61904761904762</v>
      </c>
      <c r="AG134" s="172">
        <f t="shared" ref="AG134:AG162" si="23">AF134-AE134</f>
        <v>-2.3809523809523796</v>
      </c>
      <c r="AH134" s="147">
        <v>0</v>
      </c>
      <c r="AI134" s="147">
        <v>0</v>
      </c>
      <c r="AJ134" s="147" t="s">
        <v>78</v>
      </c>
      <c r="AK134" s="64" t="s">
        <v>78</v>
      </c>
      <c r="AL134" s="172" t="s">
        <v>78</v>
      </c>
    </row>
    <row r="135" spans="1:38" x14ac:dyDescent="0.2">
      <c r="A135" s="68" t="s">
        <v>1832</v>
      </c>
      <c r="B135" s="85" t="s">
        <v>1833</v>
      </c>
      <c r="C135" s="85" t="s">
        <v>1834</v>
      </c>
      <c r="D135" s="86" t="s">
        <v>127</v>
      </c>
      <c r="E135" s="86" t="s">
        <v>1835</v>
      </c>
      <c r="F135" s="68" t="s">
        <v>860</v>
      </c>
      <c r="G135" s="68" t="s">
        <v>1468</v>
      </c>
      <c r="H135" s="68" t="s">
        <v>836</v>
      </c>
      <c r="I135" s="68" t="s">
        <v>828</v>
      </c>
      <c r="J135" s="68" t="s">
        <v>829</v>
      </c>
      <c r="K135" s="21" t="str">
        <f>VLOOKUP(F135, 'RHA A to F by CCA'!A:B, 2,0)</f>
        <v>Area C</v>
      </c>
      <c r="L135" s="68" t="s">
        <v>1401</v>
      </c>
      <c r="M135" s="68" t="s">
        <v>830</v>
      </c>
      <c r="N135" s="87">
        <v>21</v>
      </c>
      <c r="O135" s="87">
        <v>17</v>
      </c>
      <c r="P135" s="64">
        <f t="shared" si="18"/>
        <v>80.952380952380949</v>
      </c>
      <c r="Q135" s="87">
        <v>0</v>
      </c>
      <c r="R135" s="87">
        <v>0</v>
      </c>
      <c r="S135" s="64" t="e">
        <f t="shared" si="19"/>
        <v>#DIV/0!</v>
      </c>
      <c r="T135" s="88" t="s">
        <v>135</v>
      </c>
      <c r="U135" s="87">
        <v>7</v>
      </c>
      <c r="V135" s="89">
        <v>44554.190012118059</v>
      </c>
      <c r="W135" s="89" t="s">
        <v>251</v>
      </c>
      <c r="X135" s="68">
        <v>186</v>
      </c>
      <c r="Y135" s="86" t="s">
        <v>1478</v>
      </c>
      <c r="Z135" s="86" t="s">
        <v>1061</v>
      </c>
      <c r="AA135" s="92" t="str">
        <f t="shared" si="20"/>
        <v>Aclare Nursing Home, 4/5 Tivoli Terrace South, Dun Laoghaoire</v>
      </c>
      <c r="AB135" s="147" t="str">
        <f t="shared" si="21"/>
        <v>CHO 6</v>
      </c>
      <c r="AC135" s="147" t="s">
        <v>78</v>
      </c>
      <c r="AD135" s="147" t="s">
        <v>78</v>
      </c>
      <c r="AE135" s="147" t="s">
        <v>78</v>
      </c>
      <c r="AF135" s="64">
        <f t="shared" si="22"/>
        <v>80.952380952380949</v>
      </c>
      <c r="AG135" s="172" t="s">
        <v>78</v>
      </c>
      <c r="AH135" s="147" t="s">
        <v>78</v>
      </c>
      <c r="AI135" s="147" t="s">
        <v>78</v>
      </c>
      <c r="AJ135" s="147" t="s">
        <v>78</v>
      </c>
      <c r="AK135" s="64" t="s">
        <v>78</v>
      </c>
      <c r="AL135" s="172" t="s">
        <v>78</v>
      </c>
    </row>
    <row r="136" spans="1:38" x14ac:dyDescent="0.2">
      <c r="A136" s="68" t="s">
        <v>1302</v>
      </c>
      <c r="B136" s="85" t="s">
        <v>1836</v>
      </c>
      <c r="C136" s="85" t="s">
        <v>1837</v>
      </c>
      <c r="D136" s="86" t="s">
        <v>127</v>
      </c>
      <c r="E136" s="86" t="s">
        <v>1305</v>
      </c>
      <c r="F136" s="68" t="s">
        <v>894</v>
      </c>
      <c r="G136" s="68" t="s">
        <v>1471</v>
      </c>
      <c r="H136" s="68" t="s">
        <v>836</v>
      </c>
      <c r="I136" s="68" t="s">
        <v>828</v>
      </c>
      <c r="J136" s="68" t="s">
        <v>829</v>
      </c>
      <c r="K136" s="21" t="str">
        <f>VLOOKUP(F136, 'RHA A to F by CCA'!A:B, 2,0)</f>
        <v>Area B</v>
      </c>
      <c r="L136" s="68" t="s">
        <v>1401</v>
      </c>
      <c r="M136" s="68" t="s">
        <v>870</v>
      </c>
      <c r="N136" s="87">
        <v>118</v>
      </c>
      <c r="O136" s="87" t="s">
        <v>1926</v>
      </c>
      <c r="P136" s="64" t="e">
        <f t="shared" si="18"/>
        <v>#VALUE!</v>
      </c>
      <c r="Q136" s="87">
        <v>1</v>
      </c>
      <c r="R136" s="87">
        <v>0</v>
      </c>
      <c r="S136" s="64">
        <f t="shared" si="19"/>
        <v>0</v>
      </c>
      <c r="T136" s="88" t="s">
        <v>135</v>
      </c>
      <c r="U136" s="87">
        <v>7</v>
      </c>
      <c r="V136" s="89">
        <v>44567.165577800923</v>
      </c>
      <c r="W136" s="89" t="s">
        <v>273</v>
      </c>
      <c r="X136" s="68">
        <v>204</v>
      </c>
      <c r="Y136" s="86" t="s">
        <v>1478</v>
      </c>
      <c r="Z136" s="86" t="s">
        <v>1061</v>
      </c>
      <c r="AA136" s="92" t="str">
        <f t="shared" si="20"/>
        <v>TLC CITYWEST, Cooledown Commons, Fortunestown Lane</v>
      </c>
      <c r="AB136" s="147" t="str">
        <f t="shared" si="21"/>
        <v>CHO 7</v>
      </c>
      <c r="AC136" s="147" t="s">
        <v>78</v>
      </c>
      <c r="AD136" s="147" t="s">
        <v>78</v>
      </c>
      <c r="AE136" s="147" t="s">
        <v>78</v>
      </c>
      <c r="AF136" s="64" t="s">
        <v>78</v>
      </c>
      <c r="AG136" s="172" t="s">
        <v>78</v>
      </c>
      <c r="AH136" s="147" t="s">
        <v>78</v>
      </c>
      <c r="AI136" s="147" t="s">
        <v>78</v>
      </c>
      <c r="AJ136" s="147" t="s">
        <v>78</v>
      </c>
      <c r="AK136" s="64">
        <f t="shared" ref="AK136:AK159" si="24">S136</f>
        <v>0</v>
      </c>
      <c r="AL136" s="172" t="s">
        <v>78</v>
      </c>
    </row>
    <row r="137" spans="1:38" x14ac:dyDescent="0.2">
      <c r="A137" s="68" t="s">
        <v>1838</v>
      </c>
      <c r="B137" s="85" t="s">
        <v>1839</v>
      </c>
      <c r="C137" s="85" t="s">
        <v>1840</v>
      </c>
      <c r="D137" s="86" t="s">
        <v>127</v>
      </c>
      <c r="E137" s="86" t="s">
        <v>1841</v>
      </c>
      <c r="F137" s="68" t="s">
        <v>875</v>
      </c>
      <c r="G137" s="68" t="s">
        <v>1470</v>
      </c>
      <c r="H137" s="68" t="s">
        <v>880</v>
      </c>
      <c r="I137" s="68" t="s">
        <v>828</v>
      </c>
      <c r="J137" s="68" t="s">
        <v>829</v>
      </c>
      <c r="K137" s="21" t="str">
        <f>VLOOKUP(F137, 'RHA A to F by CCA'!A:B, 2,0)</f>
        <v>Area B</v>
      </c>
      <c r="L137" s="68" t="s">
        <v>1401</v>
      </c>
      <c r="M137" s="68" t="s">
        <v>870</v>
      </c>
      <c r="N137" s="87">
        <v>39</v>
      </c>
      <c r="O137" s="87">
        <v>39</v>
      </c>
      <c r="P137" s="64">
        <f t="shared" si="18"/>
        <v>100</v>
      </c>
      <c r="Q137" s="87">
        <v>0</v>
      </c>
      <c r="R137" s="87">
        <v>0</v>
      </c>
      <c r="S137" s="64" t="e">
        <f t="shared" si="19"/>
        <v>#DIV/0!</v>
      </c>
      <c r="T137" s="88" t="s">
        <v>125</v>
      </c>
      <c r="U137" s="87">
        <v>42</v>
      </c>
      <c r="V137" s="89">
        <v>44540.352536828701</v>
      </c>
      <c r="W137" s="89" t="s">
        <v>251</v>
      </c>
      <c r="X137" s="68">
        <v>22</v>
      </c>
      <c r="Y137" s="86" t="s">
        <v>1478</v>
      </c>
      <c r="Z137" s="86" t="s">
        <v>1061</v>
      </c>
      <c r="AA137" s="92" t="str">
        <f t="shared" si="20"/>
        <v>Lourdesville Nursing Home, Athy Rd, Kildare Town, Co. Kildare</v>
      </c>
      <c r="AB137" s="147" t="str">
        <f t="shared" si="21"/>
        <v>CHO 7</v>
      </c>
      <c r="AC137" s="147" t="s">
        <v>78</v>
      </c>
      <c r="AD137" s="147" t="s">
        <v>78</v>
      </c>
      <c r="AE137" s="147" t="s">
        <v>78</v>
      </c>
      <c r="AF137" s="64">
        <f t="shared" si="22"/>
        <v>100</v>
      </c>
      <c r="AG137" s="172" t="s">
        <v>78</v>
      </c>
      <c r="AH137" s="147" t="s">
        <v>78</v>
      </c>
      <c r="AI137" s="147" t="s">
        <v>78</v>
      </c>
      <c r="AJ137" s="147" t="s">
        <v>78</v>
      </c>
      <c r="AK137" s="64" t="s">
        <v>78</v>
      </c>
      <c r="AL137" s="172" t="s">
        <v>78</v>
      </c>
    </row>
    <row r="138" spans="1:38" x14ac:dyDescent="0.2">
      <c r="A138" s="68" t="s">
        <v>1280</v>
      </c>
      <c r="B138" s="85" t="s">
        <v>1842</v>
      </c>
      <c r="C138" s="85" t="s">
        <v>1843</v>
      </c>
      <c r="D138" s="86" t="s">
        <v>127</v>
      </c>
      <c r="E138" s="86" t="s">
        <v>1283</v>
      </c>
      <c r="F138" s="68" t="s">
        <v>875</v>
      </c>
      <c r="G138" s="68" t="s">
        <v>1470</v>
      </c>
      <c r="H138" s="68" t="s">
        <v>880</v>
      </c>
      <c r="I138" s="68" t="s">
        <v>828</v>
      </c>
      <c r="J138" s="68" t="s">
        <v>829</v>
      </c>
      <c r="K138" s="21" t="str">
        <f>VLOOKUP(F138, 'RHA A to F by CCA'!A:B, 2,0)</f>
        <v>Area B</v>
      </c>
      <c r="L138" s="68" t="s">
        <v>1401</v>
      </c>
      <c r="M138" s="68" t="s">
        <v>870</v>
      </c>
      <c r="N138" s="87">
        <v>37</v>
      </c>
      <c r="O138" s="87">
        <v>37</v>
      </c>
      <c r="P138" s="64">
        <f t="shared" si="18"/>
        <v>100</v>
      </c>
      <c r="Q138" s="87">
        <v>0</v>
      </c>
      <c r="R138" s="87">
        <v>0</v>
      </c>
      <c r="S138" s="64" t="e">
        <f t="shared" si="19"/>
        <v>#DIV/0!</v>
      </c>
      <c r="T138" s="88" t="s">
        <v>125</v>
      </c>
      <c r="U138" s="87">
        <v>37</v>
      </c>
      <c r="V138" s="89">
        <v>44545.270801122686</v>
      </c>
      <c r="W138" s="89" t="s">
        <v>565</v>
      </c>
      <c r="X138" s="68">
        <v>102</v>
      </c>
      <c r="Y138" s="86" t="s">
        <v>1478</v>
      </c>
      <c r="Z138" s="86" t="s">
        <v>1061</v>
      </c>
      <c r="AA138" s="92" t="str">
        <f t="shared" si="20"/>
        <v>Curragh Lawn Nursing Home, Kinneagh Curragh Co. Kildare</v>
      </c>
      <c r="AB138" s="147" t="str">
        <f t="shared" si="21"/>
        <v>CHO 7</v>
      </c>
      <c r="AC138" s="147" t="s">
        <v>78</v>
      </c>
      <c r="AD138" s="147" t="s">
        <v>78</v>
      </c>
      <c r="AE138" s="147" t="s">
        <v>78</v>
      </c>
      <c r="AF138" s="64">
        <f t="shared" si="22"/>
        <v>100</v>
      </c>
      <c r="AG138" s="172" t="s">
        <v>78</v>
      </c>
      <c r="AH138" s="147" t="s">
        <v>78</v>
      </c>
      <c r="AI138" s="147" t="s">
        <v>78</v>
      </c>
      <c r="AJ138" s="147" t="s">
        <v>78</v>
      </c>
      <c r="AK138" s="64" t="s">
        <v>78</v>
      </c>
      <c r="AL138" s="172" t="s">
        <v>78</v>
      </c>
    </row>
    <row r="139" spans="1:38" x14ac:dyDescent="0.2">
      <c r="A139" s="68" t="s">
        <v>1297</v>
      </c>
      <c r="B139" s="85" t="s">
        <v>1298</v>
      </c>
      <c r="C139" s="85" t="s">
        <v>1844</v>
      </c>
      <c r="D139" s="86" t="s">
        <v>127</v>
      </c>
      <c r="E139" s="86" t="s">
        <v>1300</v>
      </c>
      <c r="F139" s="68" t="s">
        <v>869</v>
      </c>
      <c r="G139" s="68" t="s">
        <v>1469</v>
      </c>
      <c r="H139" s="68" t="s">
        <v>836</v>
      </c>
      <c r="I139" s="68" t="s">
        <v>828</v>
      </c>
      <c r="J139" s="68" t="s">
        <v>829</v>
      </c>
      <c r="K139" s="21" t="str">
        <f>VLOOKUP(F139, 'RHA A to F by CCA'!A:B, 2,0)</f>
        <v>Area B</v>
      </c>
      <c r="L139" s="68" t="s">
        <v>1401</v>
      </c>
      <c r="M139" s="68" t="s">
        <v>870</v>
      </c>
      <c r="N139" s="87">
        <v>36</v>
      </c>
      <c r="O139" s="87">
        <v>35</v>
      </c>
      <c r="P139" s="64">
        <f t="shared" si="18"/>
        <v>97.222222222222214</v>
      </c>
      <c r="Q139" s="87">
        <v>1</v>
      </c>
      <c r="R139" s="87">
        <v>0</v>
      </c>
      <c r="S139" s="64">
        <f t="shared" si="19"/>
        <v>0</v>
      </c>
      <c r="T139" s="88" t="s">
        <v>135</v>
      </c>
      <c r="U139" s="87">
        <v>41</v>
      </c>
      <c r="V139" s="89">
        <v>44546.301405300925</v>
      </c>
      <c r="W139" s="89" t="s">
        <v>1924</v>
      </c>
      <c r="X139" s="68">
        <v>115</v>
      </c>
      <c r="Y139" s="86" t="s">
        <v>1478</v>
      </c>
      <c r="Z139" s="86" t="s">
        <v>1061</v>
      </c>
      <c r="AA139" s="92" t="str">
        <f t="shared" si="20"/>
        <v>Sally Park Nursing Home, Sally Park Close, Firhouse, Dublin 24</v>
      </c>
      <c r="AB139" s="147" t="str">
        <f t="shared" si="21"/>
        <v>CHO 7</v>
      </c>
      <c r="AC139" s="147" t="s">
        <v>78</v>
      </c>
      <c r="AD139" s="147" t="s">
        <v>78</v>
      </c>
      <c r="AE139" s="147" t="s">
        <v>78</v>
      </c>
      <c r="AF139" s="64">
        <f t="shared" si="22"/>
        <v>97.222222222222214</v>
      </c>
      <c r="AG139" s="172" t="s">
        <v>78</v>
      </c>
      <c r="AH139" s="147" t="s">
        <v>78</v>
      </c>
      <c r="AI139" s="147" t="s">
        <v>78</v>
      </c>
      <c r="AJ139" s="147" t="s">
        <v>78</v>
      </c>
      <c r="AK139" s="64">
        <f t="shared" si="24"/>
        <v>0</v>
      </c>
      <c r="AL139" s="172" t="s">
        <v>78</v>
      </c>
    </row>
    <row r="140" spans="1:38" x14ac:dyDescent="0.2">
      <c r="A140" s="68" t="s">
        <v>1845</v>
      </c>
      <c r="B140" s="85" t="s">
        <v>1846</v>
      </c>
      <c r="C140" s="85" t="s">
        <v>1847</v>
      </c>
      <c r="D140" s="86" t="s">
        <v>127</v>
      </c>
      <c r="E140" s="86" t="s">
        <v>1848</v>
      </c>
      <c r="F140" s="68" t="s">
        <v>875</v>
      </c>
      <c r="G140" s="68" t="s">
        <v>1470</v>
      </c>
      <c r="H140" s="68" t="s">
        <v>880</v>
      </c>
      <c r="I140" s="68" t="s">
        <v>828</v>
      </c>
      <c r="J140" s="68" t="s">
        <v>829</v>
      </c>
      <c r="K140" s="21" t="str">
        <f>VLOOKUP(F140, 'RHA A to F by CCA'!A:B, 2,0)</f>
        <v>Area B</v>
      </c>
      <c r="L140" s="68" t="s">
        <v>1401</v>
      </c>
      <c r="M140" s="68" t="s">
        <v>870</v>
      </c>
      <c r="N140" s="87">
        <v>123</v>
      </c>
      <c r="O140" s="87">
        <v>116</v>
      </c>
      <c r="P140" s="64">
        <f t="shared" si="18"/>
        <v>94.308943089430898</v>
      </c>
      <c r="Q140" s="87">
        <v>0</v>
      </c>
      <c r="R140" s="87">
        <v>0</v>
      </c>
      <c r="S140" s="64" t="e">
        <f t="shared" si="19"/>
        <v>#DIV/0!</v>
      </c>
      <c r="T140" s="88" t="s">
        <v>135</v>
      </c>
      <c r="U140" s="87">
        <v>141</v>
      </c>
      <c r="V140" s="89">
        <v>44543.557877268518</v>
      </c>
      <c r="W140" s="89" t="s">
        <v>251</v>
      </c>
      <c r="X140" s="68">
        <v>76</v>
      </c>
      <c r="Y140" s="86" t="s">
        <v>1478</v>
      </c>
      <c r="Z140" s="86" t="s">
        <v>1061</v>
      </c>
      <c r="AA140" s="92" t="str">
        <f t="shared" si="20"/>
        <v>TLC Nursing Home, Maynooth, Straffan Road, Maynooth, Co. Kildare</v>
      </c>
      <c r="AB140" s="147" t="str">
        <f t="shared" si="21"/>
        <v>CHO 7</v>
      </c>
      <c r="AC140" s="147">
        <v>131</v>
      </c>
      <c r="AD140" s="147">
        <v>117</v>
      </c>
      <c r="AE140" s="148">
        <v>89.312977099236647</v>
      </c>
      <c r="AF140" s="64">
        <f t="shared" si="22"/>
        <v>94.308943089430898</v>
      </c>
      <c r="AG140" s="172">
        <f t="shared" si="23"/>
        <v>4.9959659901942501</v>
      </c>
      <c r="AH140" s="147">
        <v>0</v>
      </c>
      <c r="AI140" s="147">
        <v>0</v>
      </c>
      <c r="AJ140" s="147" t="s">
        <v>78</v>
      </c>
      <c r="AK140" s="64" t="s">
        <v>78</v>
      </c>
      <c r="AL140" s="172" t="s">
        <v>78</v>
      </c>
    </row>
    <row r="141" spans="1:38" x14ac:dyDescent="0.2">
      <c r="A141" s="68" t="s">
        <v>1849</v>
      </c>
      <c r="B141" s="85" t="s">
        <v>1850</v>
      </c>
      <c r="C141" s="85" t="s">
        <v>1851</v>
      </c>
      <c r="D141" s="86" t="s">
        <v>1005</v>
      </c>
      <c r="E141" s="86" t="s">
        <v>1287</v>
      </c>
      <c r="F141" s="68" t="s">
        <v>869</v>
      </c>
      <c r="G141" s="68" t="s">
        <v>1469</v>
      </c>
      <c r="H141" s="68" t="s">
        <v>836</v>
      </c>
      <c r="I141" s="68" t="s">
        <v>828</v>
      </c>
      <c r="J141" s="68" t="s">
        <v>829</v>
      </c>
      <c r="K141" s="21" t="str">
        <f>VLOOKUP(F141, 'RHA A to F by CCA'!A:B, 2,0)</f>
        <v>Area B</v>
      </c>
      <c r="L141" s="68" t="s">
        <v>1401</v>
      </c>
      <c r="M141" s="68" t="s">
        <v>870</v>
      </c>
      <c r="N141" s="87">
        <v>80</v>
      </c>
      <c r="O141" s="87">
        <v>72</v>
      </c>
      <c r="P141" s="64">
        <f t="shared" si="18"/>
        <v>90</v>
      </c>
      <c r="Q141" s="87">
        <v>2</v>
      </c>
      <c r="R141" s="87">
        <v>0</v>
      </c>
      <c r="S141" s="64">
        <f t="shared" si="19"/>
        <v>0</v>
      </c>
      <c r="T141" s="88" t="s">
        <v>135</v>
      </c>
      <c r="U141" s="87">
        <v>7</v>
      </c>
      <c r="V141" s="89">
        <v>44572.195439143521</v>
      </c>
      <c r="W141" s="89" t="s">
        <v>273</v>
      </c>
      <c r="X141" s="68">
        <v>205</v>
      </c>
      <c r="Y141" s="86" t="s">
        <v>1478</v>
      </c>
      <c r="Z141" s="86" t="s">
        <v>1117</v>
      </c>
      <c r="AA141" s="92" t="str">
        <f t="shared" si="20"/>
        <v>Our Lady's Hospice and Care Services, Harold's Cross Dublin 6W</v>
      </c>
      <c r="AB141" s="147" t="str">
        <f t="shared" si="21"/>
        <v>CHO 7</v>
      </c>
      <c r="AC141" s="147" t="s">
        <v>78</v>
      </c>
      <c r="AD141" s="147" t="s">
        <v>78</v>
      </c>
      <c r="AE141" s="147" t="s">
        <v>78</v>
      </c>
      <c r="AF141" s="64">
        <f t="shared" si="22"/>
        <v>90</v>
      </c>
      <c r="AG141" s="172" t="s">
        <v>78</v>
      </c>
      <c r="AH141" s="147" t="s">
        <v>78</v>
      </c>
      <c r="AI141" s="147" t="s">
        <v>78</v>
      </c>
      <c r="AJ141" s="147" t="s">
        <v>78</v>
      </c>
      <c r="AK141" s="64">
        <f t="shared" si="24"/>
        <v>0</v>
      </c>
      <c r="AL141" s="172" t="s">
        <v>78</v>
      </c>
    </row>
    <row r="142" spans="1:38" x14ac:dyDescent="0.2">
      <c r="A142" s="68" t="s">
        <v>1852</v>
      </c>
      <c r="B142" s="85" t="s">
        <v>1853</v>
      </c>
      <c r="C142" s="85" t="s">
        <v>1854</v>
      </c>
      <c r="D142" s="86" t="s">
        <v>162</v>
      </c>
      <c r="E142" s="86" t="s">
        <v>1855</v>
      </c>
      <c r="F142" s="68" t="s">
        <v>962</v>
      </c>
      <c r="G142" s="68" t="s">
        <v>1473</v>
      </c>
      <c r="H142" s="68" t="s">
        <v>963</v>
      </c>
      <c r="I142" s="68" t="s">
        <v>955</v>
      </c>
      <c r="J142" s="68" t="s">
        <v>956</v>
      </c>
      <c r="K142" s="21" t="str">
        <f>VLOOKUP(F142, 'RHA A to F by CCA'!A:B, 2,0)</f>
        <v>Area A</v>
      </c>
      <c r="L142" s="68" t="s">
        <v>1401</v>
      </c>
      <c r="M142" s="68" t="s">
        <v>921</v>
      </c>
      <c r="N142" s="87">
        <v>3</v>
      </c>
      <c r="O142" s="87">
        <v>3</v>
      </c>
      <c r="P142" s="64">
        <f t="shared" si="18"/>
        <v>100</v>
      </c>
      <c r="Q142" s="87">
        <v>0</v>
      </c>
      <c r="R142" s="87">
        <v>0</v>
      </c>
      <c r="S142" s="64" t="e">
        <f t="shared" si="19"/>
        <v>#DIV/0!</v>
      </c>
      <c r="T142" s="88" t="s">
        <v>135</v>
      </c>
      <c r="U142" s="87">
        <v>3</v>
      </c>
      <c r="V142" s="89">
        <v>44540.164886516206</v>
      </c>
      <c r="W142" s="89" t="s">
        <v>251</v>
      </c>
      <c r="X142" s="68">
        <v>7</v>
      </c>
      <c r="Y142" s="86" t="s">
        <v>1478</v>
      </c>
      <c r="Z142" s="86" t="s">
        <v>1117</v>
      </c>
      <c r="AA142" s="92" t="str">
        <f t="shared" si="20"/>
        <v>Coolamber House, Coolamber House, Bonavalley, Athlone, Westmeath</v>
      </c>
      <c r="AB142" s="147" t="str">
        <f t="shared" si="21"/>
        <v>CHO 8</v>
      </c>
      <c r="AC142" s="147">
        <v>36</v>
      </c>
      <c r="AD142" s="147">
        <v>36</v>
      </c>
      <c r="AE142" s="148">
        <v>100</v>
      </c>
      <c r="AF142" s="64">
        <f t="shared" si="22"/>
        <v>100</v>
      </c>
      <c r="AG142" s="172">
        <f t="shared" si="23"/>
        <v>0</v>
      </c>
      <c r="AH142" s="147">
        <v>0</v>
      </c>
      <c r="AI142" s="147">
        <v>0</v>
      </c>
      <c r="AJ142" s="147" t="s">
        <v>78</v>
      </c>
      <c r="AK142" s="64" t="s">
        <v>78</v>
      </c>
      <c r="AL142" s="172" t="s">
        <v>78</v>
      </c>
    </row>
    <row r="143" spans="1:38" x14ac:dyDescent="0.2">
      <c r="A143" s="68" t="s">
        <v>1856</v>
      </c>
      <c r="B143" s="85" t="s">
        <v>1857</v>
      </c>
      <c r="C143" s="85" t="s">
        <v>1858</v>
      </c>
      <c r="D143" s="86" t="s">
        <v>1005</v>
      </c>
      <c r="E143" s="86" t="s">
        <v>1859</v>
      </c>
      <c r="F143" s="68" t="s">
        <v>962</v>
      </c>
      <c r="G143" s="68" t="s">
        <v>1473</v>
      </c>
      <c r="H143" s="68" t="s">
        <v>963</v>
      </c>
      <c r="I143" s="68" t="s">
        <v>955</v>
      </c>
      <c r="J143" s="68" t="s">
        <v>956</v>
      </c>
      <c r="K143" s="21" t="str">
        <f>VLOOKUP(F143, 'RHA A to F by CCA'!A:B, 2,0)</f>
        <v>Area A</v>
      </c>
      <c r="L143" s="68" t="s">
        <v>1401</v>
      </c>
      <c r="M143" s="68" t="s">
        <v>921</v>
      </c>
      <c r="N143" s="87">
        <v>48</v>
      </c>
      <c r="O143" s="87">
        <v>48</v>
      </c>
      <c r="P143" s="64">
        <f t="shared" si="18"/>
        <v>100</v>
      </c>
      <c r="Q143" s="87">
        <v>0</v>
      </c>
      <c r="R143" s="87">
        <v>0</v>
      </c>
      <c r="S143" s="64" t="e">
        <f t="shared" si="19"/>
        <v>#DIV/0!</v>
      </c>
      <c r="T143" s="88" t="s">
        <v>135</v>
      </c>
      <c r="U143" s="87">
        <v>57</v>
      </c>
      <c r="V143" s="89">
        <v>44543.210869247683</v>
      </c>
      <c r="W143" s="89" t="s">
        <v>251</v>
      </c>
      <c r="X143" s="68">
        <v>49</v>
      </c>
      <c r="Y143" s="86" t="s">
        <v>85</v>
      </c>
      <c r="Z143" s="86" t="s">
        <v>85</v>
      </c>
      <c r="AA143" s="92" t="str">
        <f t="shared" si="20"/>
        <v>St. Camillus Nursing Centre, Killucan, Co. Westmeath</v>
      </c>
      <c r="AB143" s="147" t="str">
        <f t="shared" si="21"/>
        <v>CHO 8</v>
      </c>
      <c r="AC143" s="147">
        <v>57</v>
      </c>
      <c r="AD143" s="147">
        <v>57</v>
      </c>
      <c r="AE143" s="148">
        <v>100</v>
      </c>
      <c r="AF143" s="64">
        <f t="shared" si="22"/>
        <v>100</v>
      </c>
      <c r="AG143" s="172">
        <f t="shared" si="23"/>
        <v>0</v>
      </c>
      <c r="AH143" s="147">
        <v>0</v>
      </c>
      <c r="AI143" s="147">
        <v>0</v>
      </c>
      <c r="AJ143" s="147" t="s">
        <v>78</v>
      </c>
      <c r="AK143" s="64" t="s">
        <v>78</v>
      </c>
      <c r="AL143" s="172" t="s">
        <v>78</v>
      </c>
    </row>
    <row r="144" spans="1:38" x14ac:dyDescent="0.2">
      <c r="A144" s="68" t="s">
        <v>1338</v>
      </c>
      <c r="B144" s="85" t="s">
        <v>1339</v>
      </c>
      <c r="C144" s="85" t="s">
        <v>1860</v>
      </c>
      <c r="D144" s="86" t="s">
        <v>127</v>
      </c>
      <c r="E144" s="86" t="s">
        <v>1341</v>
      </c>
      <c r="F144" s="68" t="s">
        <v>962</v>
      </c>
      <c r="G144" s="68" t="s">
        <v>1473</v>
      </c>
      <c r="H144" s="68" t="s">
        <v>963</v>
      </c>
      <c r="I144" s="68" t="s">
        <v>955</v>
      </c>
      <c r="J144" s="68" t="s">
        <v>956</v>
      </c>
      <c r="K144" s="21" t="str">
        <f>VLOOKUP(F144, 'RHA A to F by CCA'!A:B, 2,0)</f>
        <v>Area A</v>
      </c>
      <c r="L144" s="68" t="s">
        <v>1401</v>
      </c>
      <c r="M144" s="68" t="s">
        <v>921</v>
      </c>
      <c r="N144" s="87">
        <v>23</v>
      </c>
      <c r="O144" s="87">
        <v>23</v>
      </c>
      <c r="P144" s="64">
        <f t="shared" si="18"/>
        <v>100</v>
      </c>
      <c r="Q144" s="87">
        <v>1</v>
      </c>
      <c r="R144" s="87">
        <v>1</v>
      </c>
      <c r="S144" s="64">
        <f t="shared" si="19"/>
        <v>100</v>
      </c>
      <c r="T144" s="88" t="s">
        <v>135</v>
      </c>
      <c r="U144" s="87">
        <v>25</v>
      </c>
      <c r="V144" s="89">
        <v>44547.238809675924</v>
      </c>
      <c r="W144" s="89" t="s">
        <v>273</v>
      </c>
      <c r="X144" s="68">
        <v>139</v>
      </c>
      <c r="Y144" s="86" t="s">
        <v>1478</v>
      </c>
      <c r="Z144" s="86" t="s">
        <v>1061</v>
      </c>
      <c r="AA144" s="92" t="str">
        <f t="shared" si="20"/>
        <v>Stella Maris Nursing Home, Baylough, Athlone</v>
      </c>
      <c r="AB144" s="147" t="str">
        <f t="shared" si="21"/>
        <v>CHO 8</v>
      </c>
      <c r="AC144" s="147" t="s">
        <v>78</v>
      </c>
      <c r="AD144" s="147" t="s">
        <v>78</v>
      </c>
      <c r="AE144" s="147" t="s">
        <v>78</v>
      </c>
      <c r="AF144" s="64">
        <f t="shared" si="22"/>
        <v>100</v>
      </c>
      <c r="AG144" s="172" t="s">
        <v>78</v>
      </c>
      <c r="AH144" s="147" t="s">
        <v>78</v>
      </c>
      <c r="AI144" s="147" t="s">
        <v>78</v>
      </c>
      <c r="AJ144" s="147" t="s">
        <v>78</v>
      </c>
      <c r="AK144" s="64">
        <f t="shared" si="24"/>
        <v>100</v>
      </c>
      <c r="AL144" s="172" t="s">
        <v>78</v>
      </c>
    </row>
    <row r="145" spans="1:38" x14ac:dyDescent="0.2">
      <c r="A145" s="68" t="s">
        <v>1861</v>
      </c>
      <c r="B145" s="85" t="s">
        <v>1862</v>
      </c>
      <c r="C145" s="85" t="s">
        <v>1863</v>
      </c>
      <c r="D145" s="86" t="s">
        <v>127</v>
      </c>
      <c r="E145" s="86" t="s">
        <v>1864</v>
      </c>
      <c r="F145" s="68" t="s">
        <v>973</v>
      </c>
      <c r="G145" s="68" t="s">
        <v>1474</v>
      </c>
      <c r="H145" s="68" t="s">
        <v>979</v>
      </c>
      <c r="I145" s="68" t="s">
        <v>955</v>
      </c>
      <c r="J145" s="68" t="s">
        <v>956</v>
      </c>
      <c r="K145" s="21" t="str">
        <f>VLOOKUP(F145, 'RHA A to F by CCA'!A:B, 2,0)</f>
        <v>Area A</v>
      </c>
      <c r="L145" s="68" t="s">
        <v>1401</v>
      </c>
      <c r="M145" s="68" t="s">
        <v>921</v>
      </c>
      <c r="N145" s="87">
        <v>24</v>
      </c>
      <c r="O145" s="87">
        <v>24</v>
      </c>
      <c r="P145" s="64">
        <f t="shared" si="18"/>
        <v>100</v>
      </c>
      <c r="Q145" s="87">
        <v>0</v>
      </c>
      <c r="R145" s="87">
        <v>0</v>
      </c>
      <c r="S145" s="64" t="e">
        <f t="shared" si="19"/>
        <v>#DIV/0!</v>
      </c>
      <c r="T145" s="88" t="s">
        <v>125</v>
      </c>
      <c r="U145" s="87">
        <v>24</v>
      </c>
      <c r="V145" s="89">
        <v>44548.070452187501</v>
      </c>
      <c r="W145" s="89" t="s">
        <v>565</v>
      </c>
      <c r="X145" s="68">
        <v>153</v>
      </c>
      <c r="Y145" s="86" t="s">
        <v>1478</v>
      </c>
      <c r="Z145" s="86" t="s">
        <v>1061</v>
      </c>
      <c r="AA145" s="92" t="str">
        <f t="shared" si="20"/>
        <v>Ballard Lodge Nursing Home , Borris Road, Portlaoise, Co. Laois</v>
      </c>
      <c r="AB145" s="147" t="str">
        <f t="shared" si="21"/>
        <v>CHO 8</v>
      </c>
      <c r="AC145" s="147" t="s">
        <v>78</v>
      </c>
      <c r="AD145" s="147" t="s">
        <v>78</v>
      </c>
      <c r="AE145" s="147" t="s">
        <v>78</v>
      </c>
      <c r="AF145" s="64">
        <f t="shared" si="22"/>
        <v>100</v>
      </c>
      <c r="AG145" s="172" t="s">
        <v>78</v>
      </c>
      <c r="AH145" s="147" t="s">
        <v>78</v>
      </c>
      <c r="AI145" s="147" t="s">
        <v>78</v>
      </c>
      <c r="AJ145" s="147" t="s">
        <v>78</v>
      </c>
      <c r="AK145" s="64" t="s">
        <v>78</v>
      </c>
      <c r="AL145" s="172" t="s">
        <v>78</v>
      </c>
    </row>
    <row r="146" spans="1:38" x14ac:dyDescent="0.2">
      <c r="A146" s="68" t="s">
        <v>1334</v>
      </c>
      <c r="B146" s="85" t="s">
        <v>1865</v>
      </c>
      <c r="C146" s="85" t="s">
        <v>1866</v>
      </c>
      <c r="D146" s="86" t="s">
        <v>127</v>
      </c>
      <c r="E146" s="86" t="s">
        <v>1337</v>
      </c>
      <c r="F146" s="68" t="s">
        <v>973</v>
      </c>
      <c r="G146" s="68" t="s">
        <v>1474</v>
      </c>
      <c r="H146" s="68" t="s">
        <v>974</v>
      </c>
      <c r="I146" s="68" t="s">
        <v>955</v>
      </c>
      <c r="J146" s="68" t="s">
        <v>956</v>
      </c>
      <c r="K146" s="21" t="str">
        <f>VLOOKUP(F146, 'RHA A to F by CCA'!A:B, 2,0)</f>
        <v>Area A</v>
      </c>
      <c r="L146" s="68" t="s">
        <v>1401</v>
      </c>
      <c r="M146" s="68" t="s">
        <v>921</v>
      </c>
      <c r="N146" s="87">
        <v>58</v>
      </c>
      <c r="O146" s="87">
        <v>58</v>
      </c>
      <c r="P146" s="64">
        <f t="shared" si="18"/>
        <v>100</v>
      </c>
      <c r="Q146" s="87">
        <v>0</v>
      </c>
      <c r="R146" s="87">
        <v>0</v>
      </c>
      <c r="S146" s="64" t="e">
        <f t="shared" si="19"/>
        <v>#DIV/0!</v>
      </c>
      <c r="T146" s="88" t="s">
        <v>135</v>
      </c>
      <c r="U146" s="87">
        <v>7</v>
      </c>
      <c r="V146" s="89">
        <v>44563.515245798611</v>
      </c>
      <c r="W146" s="89" t="s">
        <v>273</v>
      </c>
      <c r="X146" s="68">
        <v>197</v>
      </c>
      <c r="Y146" s="86" t="s">
        <v>1478</v>
      </c>
      <c r="Z146" s="86" t="s">
        <v>1061</v>
      </c>
      <c r="AA146" s="92" t="str">
        <f t="shared" si="20"/>
        <v>Carthage Nursing Home , Mucklagh, Tullamore, Co. Offaly</v>
      </c>
      <c r="AB146" s="147" t="str">
        <f t="shared" si="21"/>
        <v>CHO 8</v>
      </c>
      <c r="AC146" s="147" t="s">
        <v>78</v>
      </c>
      <c r="AD146" s="147" t="s">
        <v>78</v>
      </c>
      <c r="AE146" s="147" t="s">
        <v>78</v>
      </c>
      <c r="AF146" s="64">
        <f t="shared" si="22"/>
        <v>100</v>
      </c>
      <c r="AG146" s="172" t="s">
        <v>78</v>
      </c>
      <c r="AH146" s="147" t="s">
        <v>78</v>
      </c>
      <c r="AI146" s="147" t="s">
        <v>78</v>
      </c>
      <c r="AJ146" s="147" t="s">
        <v>78</v>
      </c>
      <c r="AK146" s="64" t="s">
        <v>78</v>
      </c>
      <c r="AL146" s="172" t="s">
        <v>78</v>
      </c>
    </row>
    <row r="147" spans="1:38" x14ac:dyDescent="0.2">
      <c r="A147" s="68" t="s">
        <v>1867</v>
      </c>
      <c r="B147" s="85" t="s">
        <v>1868</v>
      </c>
      <c r="C147" s="85" t="s">
        <v>1869</v>
      </c>
      <c r="D147" s="86" t="s">
        <v>127</v>
      </c>
      <c r="E147" s="86" t="s">
        <v>1870</v>
      </c>
      <c r="F147" s="68" t="s">
        <v>962</v>
      </c>
      <c r="G147" s="68" t="s">
        <v>1473</v>
      </c>
      <c r="H147" s="68" t="s">
        <v>1871</v>
      </c>
      <c r="I147" s="68" t="s">
        <v>955</v>
      </c>
      <c r="J147" s="68" t="s">
        <v>956</v>
      </c>
      <c r="K147" s="21" t="str">
        <f>VLOOKUP(F147, 'RHA A to F by CCA'!A:B, 2,0)</f>
        <v>Area A</v>
      </c>
      <c r="L147" s="68" t="s">
        <v>1401</v>
      </c>
      <c r="M147" s="68" t="s">
        <v>921</v>
      </c>
      <c r="N147" s="87">
        <v>105</v>
      </c>
      <c r="O147" s="87">
        <v>103</v>
      </c>
      <c r="P147" s="64">
        <f t="shared" si="18"/>
        <v>98.095238095238088</v>
      </c>
      <c r="Q147" s="87">
        <v>6</v>
      </c>
      <c r="R147" s="87">
        <v>3</v>
      </c>
      <c r="S147" s="64">
        <f t="shared" si="19"/>
        <v>50</v>
      </c>
      <c r="T147" s="88" t="s">
        <v>135</v>
      </c>
      <c r="U147" s="87">
        <v>114</v>
      </c>
      <c r="V147" s="89">
        <v>44547.407109965279</v>
      </c>
      <c r="W147" s="89" t="s">
        <v>273</v>
      </c>
      <c r="X147" s="68">
        <v>150</v>
      </c>
      <c r="Y147" s="86" t="s">
        <v>1478</v>
      </c>
      <c r="Z147" s="86" t="s">
        <v>1061</v>
      </c>
      <c r="AA147" s="92" t="str">
        <f t="shared" si="20"/>
        <v xml:space="preserve">Laurel Lodge Nursing Home, Templemichael, Co. Longford </v>
      </c>
      <c r="AB147" s="147" t="str">
        <f t="shared" si="21"/>
        <v>CHO 8</v>
      </c>
      <c r="AC147" s="147" t="s">
        <v>78</v>
      </c>
      <c r="AD147" s="147" t="s">
        <v>78</v>
      </c>
      <c r="AE147" s="147" t="s">
        <v>78</v>
      </c>
      <c r="AF147" s="64">
        <f t="shared" si="22"/>
        <v>98.095238095238088</v>
      </c>
      <c r="AG147" s="172" t="s">
        <v>78</v>
      </c>
      <c r="AH147" s="147" t="s">
        <v>78</v>
      </c>
      <c r="AI147" s="147" t="s">
        <v>78</v>
      </c>
      <c r="AJ147" s="147" t="s">
        <v>78</v>
      </c>
      <c r="AK147" s="64">
        <f t="shared" si="24"/>
        <v>50</v>
      </c>
      <c r="AL147" s="172" t="s">
        <v>78</v>
      </c>
    </row>
    <row r="148" spans="1:38" x14ac:dyDescent="0.2">
      <c r="A148" s="68" t="s">
        <v>1872</v>
      </c>
      <c r="B148" s="85" t="s">
        <v>1873</v>
      </c>
      <c r="C148" s="85" t="s">
        <v>1874</v>
      </c>
      <c r="D148" s="86" t="s">
        <v>1135</v>
      </c>
      <c r="E148" s="86" t="s">
        <v>1875</v>
      </c>
      <c r="F148" s="68" t="s">
        <v>919</v>
      </c>
      <c r="G148" s="68" t="s">
        <v>920</v>
      </c>
      <c r="H148" s="68" t="s">
        <v>920</v>
      </c>
      <c r="I148" s="68" t="s">
        <v>246</v>
      </c>
      <c r="J148" s="68" t="s">
        <v>247</v>
      </c>
      <c r="K148" s="21" t="str">
        <f>VLOOKUP(F148, 'RHA A to F by CCA'!A:B, 2,0)</f>
        <v>Area A</v>
      </c>
      <c r="L148" s="68" t="s">
        <v>1401</v>
      </c>
      <c r="M148" s="68" t="s">
        <v>921</v>
      </c>
      <c r="N148" s="87">
        <v>2</v>
      </c>
      <c r="O148" s="87">
        <v>2</v>
      </c>
      <c r="P148" s="64">
        <f t="shared" si="18"/>
        <v>100</v>
      </c>
      <c r="Q148" s="87">
        <v>0</v>
      </c>
      <c r="R148" s="87">
        <v>0</v>
      </c>
      <c r="S148" s="64" t="e">
        <f t="shared" si="19"/>
        <v>#DIV/0!</v>
      </c>
      <c r="T148" s="88" t="s">
        <v>135</v>
      </c>
      <c r="U148" s="87">
        <v>3</v>
      </c>
      <c r="V148" s="89">
        <v>44543.164890185188</v>
      </c>
      <c r="W148" s="89" t="s">
        <v>251</v>
      </c>
      <c r="X148" s="68">
        <v>42</v>
      </c>
      <c r="Y148" s="86" t="s">
        <v>1478</v>
      </c>
      <c r="Z148" s="86" t="s">
        <v>1061</v>
      </c>
      <c r="AA148" s="92" t="str">
        <f t="shared" si="20"/>
        <v>LEABY LODGE, Leaby Lodge, Belpatrick, Collon, Co. Louth</v>
      </c>
      <c r="AB148" s="147" t="str">
        <f t="shared" si="21"/>
        <v>CHO 8</v>
      </c>
      <c r="AC148" s="147">
        <v>2</v>
      </c>
      <c r="AD148" s="147">
        <v>2</v>
      </c>
      <c r="AE148" s="148">
        <v>100</v>
      </c>
      <c r="AF148" s="64">
        <f t="shared" si="22"/>
        <v>100</v>
      </c>
      <c r="AG148" s="172">
        <f t="shared" si="23"/>
        <v>0</v>
      </c>
      <c r="AH148" s="147">
        <v>0</v>
      </c>
      <c r="AI148" s="147">
        <v>0</v>
      </c>
      <c r="AJ148" s="147" t="s">
        <v>78</v>
      </c>
      <c r="AK148" s="64" t="s">
        <v>78</v>
      </c>
      <c r="AL148" s="172" t="s">
        <v>78</v>
      </c>
    </row>
    <row r="149" spans="1:38" x14ac:dyDescent="0.2">
      <c r="A149" s="68" t="s">
        <v>1876</v>
      </c>
      <c r="B149" s="85" t="s">
        <v>1877</v>
      </c>
      <c r="C149" s="85" t="s">
        <v>1878</v>
      </c>
      <c r="D149" s="86" t="s">
        <v>162</v>
      </c>
      <c r="E149" s="86" t="s">
        <v>1879</v>
      </c>
      <c r="F149" s="68" t="s">
        <v>919</v>
      </c>
      <c r="G149" s="68" t="s">
        <v>920</v>
      </c>
      <c r="H149" s="68" t="s">
        <v>920</v>
      </c>
      <c r="I149" s="68" t="s">
        <v>246</v>
      </c>
      <c r="J149" s="68" t="s">
        <v>247</v>
      </c>
      <c r="K149" s="21" t="str">
        <f>VLOOKUP(F149, 'RHA A to F by CCA'!A:B, 2,0)</f>
        <v>Area A</v>
      </c>
      <c r="L149" s="68" t="s">
        <v>1401</v>
      </c>
      <c r="M149" s="68" t="s">
        <v>921</v>
      </c>
      <c r="N149" s="87">
        <v>7</v>
      </c>
      <c r="O149" s="87">
        <v>7</v>
      </c>
      <c r="P149" s="64">
        <f t="shared" si="18"/>
        <v>100</v>
      </c>
      <c r="Q149" s="87">
        <v>0</v>
      </c>
      <c r="R149" s="87">
        <v>0</v>
      </c>
      <c r="S149" s="64" t="e">
        <f t="shared" si="19"/>
        <v>#DIV/0!</v>
      </c>
      <c r="T149" s="88" t="s">
        <v>1400</v>
      </c>
      <c r="U149" s="87">
        <v>7</v>
      </c>
      <c r="V149" s="89">
        <v>44544.248652951392</v>
      </c>
      <c r="W149" s="89" t="s">
        <v>1923</v>
      </c>
      <c r="X149" s="68">
        <v>85</v>
      </c>
      <c r="Y149" s="86" t="s">
        <v>1478</v>
      </c>
      <c r="Z149" s="86" t="s">
        <v>1050</v>
      </c>
      <c r="AA149" s="92" t="str">
        <f t="shared" si="20"/>
        <v>1-4 Station Road, 1-4 Station Road, Castlebellingham, Co. Louth</v>
      </c>
      <c r="AB149" s="147" t="str">
        <f t="shared" si="21"/>
        <v>CHO 8</v>
      </c>
      <c r="AC149" s="147" t="s">
        <v>78</v>
      </c>
      <c r="AD149" s="147" t="s">
        <v>78</v>
      </c>
      <c r="AE149" s="147" t="s">
        <v>78</v>
      </c>
      <c r="AF149" s="64">
        <f t="shared" si="22"/>
        <v>100</v>
      </c>
      <c r="AG149" s="172" t="s">
        <v>78</v>
      </c>
      <c r="AH149" s="147" t="s">
        <v>78</v>
      </c>
      <c r="AI149" s="147" t="s">
        <v>78</v>
      </c>
      <c r="AJ149" s="147" t="s">
        <v>78</v>
      </c>
      <c r="AK149" s="64" t="s">
        <v>78</v>
      </c>
      <c r="AL149" s="172" t="s">
        <v>78</v>
      </c>
    </row>
    <row r="150" spans="1:38" x14ac:dyDescent="0.2">
      <c r="A150" s="68" t="s">
        <v>1880</v>
      </c>
      <c r="B150" s="85" t="s">
        <v>1881</v>
      </c>
      <c r="C150" s="85" t="s">
        <v>1882</v>
      </c>
      <c r="D150" s="86" t="s">
        <v>127</v>
      </c>
      <c r="E150" s="86" t="s">
        <v>1883</v>
      </c>
      <c r="F150" s="68" t="s">
        <v>929</v>
      </c>
      <c r="G150" s="68" t="s">
        <v>930</v>
      </c>
      <c r="H150" s="68" t="s">
        <v>930</v>
      </c>
      <c r="I150" s="68" t="s">
        <v>246</v>
      </c>
      <c r="J150" s="68" t="s">
        <v>247</v>
      </c>
      <c r="K150" s="21" t="str">
        <f>VLOOKUP(F150, 'RHA A to F by CCA'!A:B, 2,0)</f>
        <v>Area A</v>
      </c>
      <c r="L150" s="68" t="s">
        <v>1401</v>
      </c>
      <c r="M150" s="68" t="s">
        <v>921</v>
      </c>
      <c r="N150" s="87">
        <v>17</v>
      </c>
      <c r="O150" s="87">
        <v>15</v>
      </c>
      <c r="P150" s="64">
        <f t="shared" si="18"/>
        <v>88.235294117647058</v>
      </c>
      <c r="Q150" s="87">
        <v>1</v>
      </c>
      <c r="R150" s="87">
        <v>1</v>
      </c>
      <c r="S150" s="64">
        <f t="shared" si="19"/>
        <v>100</v>
      </c>
      <c r="T150" s="88" t="s">
        <v>135</v>
      </c>
      <c r="U150" s="87">
        <v>18</v>
      </c>
      <c r="V150" s="89">
        <v>44540.096130717589</v>
      </c>
      <c r="W150" s="89" t="s">
        <v>251</v>
      </c>
      <c r="X150" s="68">
        <v>0</v>
      </c>
      <c r="Y150" s="86" t="s">
        <v>1478</v>
      </c>
      <c r="Z150" s="86" t="s">
        <v>1061</v>
      </c>
      <c r="AA150" s="92" t="str">
        <f t="shared" si="20"/>
        <v>Boyne Valley Nursing Home, Dowth, Drogheda, Co. Meath</v>
      </c>
      <c r="AB150" s="147" t="str">
        <f t="shared" si="21"/>
        <v>CHO 8</v>
      </c>
      <c r="AC150" s="147">
        <v>16</v>
      </c>
      <c r="AD150" s="147">
        <v>15</v>
      </c>
      <c r="AE150" s="148">
        <v>93.75</v>
      </c>
      <c r="AF150" s="64">
        <f t="shared" si="22"/>
        <v>88.235294117647058</v>
      </c>
      <c r="AG150" s="172">
        <f t="shared" si="23"/>
        <v>-5.514705882352942</v>
      </c>
      <c r="AH150" s="147">
        <v>1</v>
      </c>
      <c r="AI150" s="147">
        <v>0</v>
      </c>
      <c r="AJ150" s="148">
        <v>0</v>
      </c>
      <c r="AK150" s="64">
        <f t="shared" si="24"/>
        <v>100</v>
      </c>
      <c r="AL150" s="172">
        <f t="shared" ref="AL150" si="25">AK150-AJ150</f>
        <v>100</v>
      </c>
    </row>
    <row r="151" spans="1:38" x14ac:dyDescent="0.2">
      <c r="A151" s="68" t="s">
        <v>1884</v>
      </c>
      <c r="B151" s="85" t="s">
        <v>1885</v>
      </c>
      <c r="C151" s="85" t="s">
        <v>1886</v>
      </c>
      <c r="D151" s="86" t="s">
        <v>127</v>
      </c>
      <c r="E151" s="86" t="s">
        <v>1887</v>
      </c>
      <c r="F151" s="68" t="s">
        <v>929</v>
      </c>
      <c r="G151" s="68" t="s">
        <v>930</v>
      </c>
      <c r="H151" s="68" t="s">
        <v>930</v>
      </c>
      <c r="I151" s="68" t="s">
        <v>246</v>
      </c>
      <c r="J151" s="68" t="s">
        <v>247</v>
      </c>
      <c r="K151" s="21" t="str">
        <f>VLOOKUP(F151, 'RHA A to F by CCA'!A:B, 2,0)</f>
        <v>Area A</v>
      </c>
      <c r="L151" s="68" t="s">
        <v>1401</v>
      </c>
      <c r="M151" s="68" t="s">
        <v>921</v>
      </c>
      <c r="N151" s="87">
        <v>24</v>
      </c>
      <c r="O151" s="87">
        <v>19</v>
      </c>
      <c r="P151" s="64">
        <f t="shared" si="18"/>
        <v>79.166666666666657</v>
      </c>
      <c r="Q151" s="87">
        <v>0</v>
      </c>
      <c r="R151" s="87">
        <v>0</v>
      </c>
      <c r="S151" s="64" t="e">
        <f t="shared" si="19"/>
        <v>#DIV/0!</v>
      </c>
      <c r="T151" s="88" t="s">
        <v>135</v>
      </c>
      <c r="U151" s="87">
        <v>25</v>
      </c>
      <c r="V151" s="89">
        <v>44543.135311458333</v>
      </c>
      <c r="W151" s="89" t="s">
        <v>251</v>
      </c>
      <c r="X151" s="68">
        <v>38</v>
      </c>
      <c r="Y151" s="86" t="s">
        <v>1478</v>
      </c>
      <c r="Z151" s="86" t="s">
        <v>1061</v>
      </c>
      <c r="AA151" s="92" t="str">
        <f t="shared" si="20"/>
        <v>HILLVIEW NURSING HOME, RATHFEIGH, TARA, CO. MEATH</v>
      </c>
      <c r="AB151" s="147" t="str">
        <f t="shared" si="21"/>
        <v>CHO 8</v>
      </c>
      <c r="AC151" s="147">
        <v>22</v>
      </c>
      <c r="AD151" s="147">
        <v>14</v>
      </c>
      <c r="AE151" s="148">
        <v>63.636363636363633</v>
      </c>
      <c r="AF151" s="64">
        <f t="shared" si="22"/>
        <v>79.166666666666657</v>
      </c>
      <c r="AG151" s="172">
        <f t="shared" si="23"/>
        <v>15.530303030303024</v>
      </c>
      <c r="AH151" s="147">
        <v>0</v>
      </c>
      <c r="AI151" s="147">
        <v>0</v>
      </c>
      <c r="AJ151" s="147" t="s">
        <v>78</v>
      </c>
      <c r="AK151" s="64" t="s">
        <v>78</v>
      </c>
      <c r="AL151" s="172" t="s">
        <v>78</v>
      </c>
    </row>
    <row r="152" spans="1:38" x14ac:dyDescent="0.2">
      <c r="A152" s="68" t="s">
        <v>1330</v>
      </c>
      <c r="B152" s="85" t="s">
        <v>1331</v>
      </c>
      <c r="C152" s="85" t="s">
        <v>1888</v>
      </c>
      <c r="D152" s="86" t="s">
        <v>1135</v>
      </c>
      <c r="E152" s="86" t="s">
        <v>1333</v>
      </c>
      <c r="F152" s="68" t="s">
        <v>929</v>
      </c>
      <c r="G152" s="68" t="s">
        <v>930</v>
      </c>
      <c r="H152" s="68" t="s">
        <v>930</v>
      </c>
      <c r="I152" s="68" t="s">
        <v>246</v>
      </c>
      <c r="J152" s="68" t="s">
        <v>247</v>
      </c>
      <c r="K152" s="21" t="str">
        <f>VLOOKUP(F152, 'RHA A to F by CCA'!A:B, 2,0)</f>
        <v>Area A</v>
      </c>
      <c r="L152" s="68" t="s">
        <v>1401</v>
      </c>
      <c r="M152" s="68" t="s">
        <v>921</v>
      </c>
      <c r="N152" s="87">
        <v>6</v>
      </c>
      <c r="O152" s="87">
        <v>4</v>
      </c>
      <c r="P152" s="64">
        <f t="shared" si="18"/>
        <v>66.666666666666657</v>
      </c>
      <c r="Q152" s="87">
        <v>0</v>
      </c>
      <c r="R152" s="87">
        <v>0</v>
      </c>
      <c r="S152" s="64" t="e">
        <f t="shared" si="19"/>
        <v>#DIV/0!</v>
      </c>
      <c r="T152" s="88" t="s">
        <v>1400</v>
      </c>
      <c r="U152" s="87">
        <v>6</v>
      </c>
      <c r="V152" s="89">
        <v>44545.210357303244</v>
      </c>
      <c r="W152" s="89" t="s">
        <v>565</v>
      </c>
      <c r="X152" s="68">
        <v>99</v>
      </c>
      <c r="Y152" s="86" t="s">
        <v>1478</v>
      </c>
      <c r="Z152" s="86" t="s">
        <v>1117</v>
      </c>
      <c r="AA152" s="92" t="str">
        <f t="shared" si="20"/>
        <v>Glen Heron, Baltray Co Louth</v>
      </c>
      <c r="AB152" s="147" t="str">
        <f t="shared" si="21"/>
        <v>CHO 8</v>
      </c>
      <c r="AC152" s="147" t="s">
        <v>78</v>
      </c>
      <c r="AD152" s="147" t="s">
        <v>78</v>
      </c>
      <c r="AE152" s="147" t="s">
        <v>78</v>
      </c>
      <c r="AF152" s="64">
        <f t="shared" si="22"/>
        <v>66.666666666666657</v>
      </c>
      <c r="AG152" s="172" t="s">
        <v>78</v>
      </c>
      <c r="AH152" s="147" t="s">
        <v>78</v>
      </c>
      <c r="AI152" s="147" t="s">
        <v>78</v>
      </c>
      <c r="AJ152" s="147" t="s">
        <v>78</v>
      </c>
      <c r="AK152" s="64" t="s">
        <v>78</v>
      </c>
      <c r="AL152" s="172" t="s">
        <v>78</v>
      </c>
    </row>
    <row r="153" spans="1:38" x14ac:dyDescent="0.2">
      <c r="A153" s="68" t="s">
        <v>1358</v>
      </c>
      <c r="B153" s="85" t="s">
        <v>1359</v>
      </c>
      <c r="C153" s="85" t="s">
        <v>1889</v>
      </c>
      <c r="D153" s="86" t="s">
        <v>127</v>
      </c>
      <c r="E153" s="86" t="s">
        <v>1361</v>
      </c>
      <c r="F153" s="68" t="s">
        <v>1019</v>
      </c>
      <c r="G153" s="68" t="s">
        <v>1475</v>
      </c>
      <c r="H153" s="68" t="s">
        <v>836</v>
      </c>
      <c r="I153" s="68" t="s">
        <v>828</v>
      </c>
      <c r="J153" s="68" t="s">
        <v>829</v>
      </c>
      <c r="K153" s="21" t="str">
        <f>VLOOKUP(F153, 'RHA A to F by CCA'!A:B, 2,0)</f>
        <v>Area A</v>
      </c>
      <c r="L153" s="68" t="s">
        <v>1401</v>
      </c>
      <c r="M153" s="68" t="s">
        <v>1020</v>
      </c>
      <c r="N153" s="87">
        <v>32</v>
      </c>
      <c r="O153" s="87">
        <v>32</v>
      </c>
      <c r="P153" s="64">
        <f t="shared" si="18"/>
        <v>100</v>
      </c>
      <c r="Q153" s="87">
        <v>0</v>
      </c>
      <c r="R153" s="87">
        <v>0</v>
      </c>
      <c r="S153" s="64" t="e">
        <f t="shared" si="19"/>
        <v>#DIV/0!</v>
      </c>
      <c r="T153" s="88" t="s">
        <v>135</v>
      </c>
      <c r="U153" s="87">
        <v>33</v>
      </c>
      <c r="V153" s="89">
        <v>44543.014190555557</v>
      </c>
      <c r="W153" s="89" t="s">
        <v>251</v>
      </c>
      <c r="X153" s="68">
        <v>27</v>
      </c>
      <c r="Y153" s="86" t="s">
        <v>1478</v>
      </c>
      <c r="Z153" s="86" t="s">
        <v>1061</v>
      </c>
      <c r="AA153" s="92" t="str">
        <f t="shared" si="20"/>
        <v>Mount Sackville Nursing Home, Chapelizod Dublin 20</v>
      </c>
      <c r="AB153" s="147" t="str">
        <f t="shared" si="21"/>
        <v>CHO 9</v>
      </c>
      <c r="AC153" s="147">
        <v>30</v>
      </c>
      <c r="AD153" s="147">
        <v>29</v>
      </c>
      <c r="AE153" s="148">
        <v>96.666666666666671</v>
      </c>
      <c r="AF153" s="64">
        <f t="shared" si="22"/>
        <v>100</v>
      </c>
      <c r="AG153" s="172">
        <f t="shared" si="23"/>
        <v>3.3333333333333286</v>
      </c>
      <c r="AH153" s="147">
        <v>0</v>
      </c>
      <c r="AI153" s="147">
        <v>0</v>
      </c>
      <c r="AJ153" s="147" t="s">
        <v>78</v>
      </c>
      <c r="AK153" s="64" t="s">
        <v>78</v>
      </c>
      <c r="AL153" s="172" t="s">
        <v>78</v>
      </c>
    </row>
    <row r="154" spans="1:38" x14ac:dyDescent="0.2">
      <c r="A154" s="68" t="s">
        <v>1890</v>
      </c>
      <c r="B154" s="85" t="s">
        <v>1891</v>
      </c>
      <c r="C154" s="85" t="s">
        <v>1892</v>
      </c>
      <c r="D154" s="86" t="s">
        <v>127</v>
      </c>
      <c r="E154" s="86" t="s">
        <v>1893</v>
      </c>
      <c r="F154" s="68" t="s">
        <v>1025</v>
      </c>
      <c r="G154" s="68" t="s">
        <v>1476</v>
      </c>
      <c r="H154" s="68" t="s">
        <v>836</v>
      </c>
      <c r="I154" s="68" t="s">
        <v>828</v>
      </c>
      <c r="J154" s="68" t="s">
        <v>829</v>
      </c>
      <c r="K154" s="21" t="str">
        <f>VLOOKUP(F154, 'RHA A to F by CCA'!A:B, 2,0)</f>
        <v>Area A</v>
      </c>
      <c r="L154" s="68" t="s">
        <v>1401</v>
      </c>
      <c r="M154" s="68" t="s">
        <v>1020</v>
      </c>
      <c r="N154" s="87">
        <v>34</v>
      </c>
      <c r="O154" s="87">
        <v>34</v>
      </c>
      <c r="P154" s="64">
        <f t="shared" si="18"/>
        <v>100</v>
      </c>
      <c r="Q154" s="87">
        <v>0</v>
      </c>
      <c r="R154" s="87">
        <v>0</v>
      </c>
      <c r="S154" s="64" t="e">
        <f t="shared" si="19"/>
        <v>#DIV/0!</v>
      </c>
      <c r="T154" s="88" t="s">
        <v>125</v>
      </c>
      <c r="U154" s="87">
        <v>35</v>
      </c>
      <c r="V154" s="89">
        <v>44543.022359675924</v>
      </c>
      <c r="W154" s="89" t="s">
        <v>251</v>
      </c>
      <c r="X154" s="68">
        <v>28</v>
      </c>
      <c r="Y154" s="86" t="s">
        <v>1478</v>
      </c>
      <c r="Z154" s="86" t="s">
        <v>1061</v>
      </c>
      <c r="AA154" s="92" t="str">
        <f t="shared" si="20"/>
        <v>Shrewsbury House Nursing Home, 164 Clonliffe Road, Drumcondra, Dublin 3</v>
      </c>
      <c r="AB154" s="147" t="str">
        <f t="shared" si="21"/>
        <v>CHO 9</v>
      </c>
      <c r="AC154" s="147">
        <v>34</v>
      </c>
      <c r="AD154" s="147">
        <v>33</v>
      </c>
      <c r="AE154" s="148">
        <v>97.058823529411768</v>
      </c>
      <c r="AF154" s="64">
        <f t="shared" si="22"/>
        <v>100</v>
      </c>
      <c r="AG154" s="172">
        <f t="shared" si="23"/>
        <v>2.941176470588232</v>
      </c>
      <c r="AH154" s="147">
        <v>0</v>
      </c>
      <c r="AI154" s="147">
        <v>0</v>
      </c>
      <c r="AJ154" s="147" t="s">
        <v>78</v>
      </c>
      <c r="AK154" s="64" t="s">
        <v>78</v>
      </c>
      <c r="AL154" s="172" t="s">
        <v>78</v>
      </c>
    </row>
    <row r="155" spans="1:38" x14ac:dyDescent="0.2">
      <c r="A155" s="68" t="s">
        <v>1354</v>
      </c>
      <c r="B155" s="85" t="s">
        <v>1355</v>
      </c>
      <c r="C155" s="85" t="s">
        <v>1894</v>
      </c>
      <c r="D155" s="86" t="s">
        <v>127</v>
      </c>
      <c r="E155" s="86" t="s">
        <v>1357</v>
      </c>
      <c r="F155" s="68" t="s">
        <v>1038</v>
      </c>
      <c r="G155" s="68" t="s">
        <v>1477</v>
      </c>
      <c r="H155" s="68" t="s">
        <v>836</v>
      </c>
      <c r="I155" s="68" t="s">
        <v>828</v>
      </c>
      <c r="J155" s="68" t="s">
        <v>829</v>
      </c>
      <c r="K155" s="21" t="str">
        <f>VLOOKUP(F155, 'RHA A to F by CCA'!A:B, 2,0)</f>
        <v>Area A</v>
      </c>
      <c r="L155" s="68" t="s">
        <v>1401</v>
      </c>
      <c r="M155" s="68" t="s">
        <v>1020</v>
      </c>
      <c r="N155" s="87">
        <v>54</v>
      </c>
      <c r="O155" s="87">
        <v>54</v>
      </c>
      <c r="P155" s="64">
        <f t="shared" si="18"/>
        <v>100</v>
      </c>
      <c r="Q155" s="87">
        <v>0</v>
      </c>
      <c r="R155" s="87">
        <v>0</v>
      </c>
      <c r="S155" s="64" t="e">
        <f t="shared" si="19"/>
        <v>#DIV/0!</v>
      </c>
      <c r="T155" s="88" t="s">
        <v>135</v>
      </c>
      <c r="U155" s="87">
        <v>56</v>
      </c>
      <c r="V155" s="89">
        <v>44543.52950650463</v>
      </c>
      <c r="W155" s="89" t="s">
        <v>251</v>
      </c>
      <c r="X155" s="68">
        <v>72</v>
      </c>
      <c r="Y155" s="86" t="s">
        <v>1478</v>
      </c>
      <c r="Z155" s="86" t="s">
        <v>1061</v>
      </c>
      <c r="AA155" s="92" t="str">
        <f t="shared" si="20"/>
        <v>Rush Nursing Home, Kenure Park, Rush, Co. Dublin</v>
      </c>
      <c r="AB155" s="147" t="str">
        <f t="shared" si="21"/>
        <v>CHO 9</v>
      </c>
      <c r="AC155" s="147">
        <v>56</v>
      </c>
      <c r="AD155" s="147">
        <v>53</v>
      </c>
      <c r="AE155" s="148">
        <v>94.642857142857139</v>
      </c>
      <c r="AF155" s="64">
        <f t="shared" si="22"/>
        <v>100</v>
      </c>
      <c r="AG155" s="172">
        <f t="shared" si="23"/>
        <v>5.3571428571428612</v>
      </c>
      <c r="AH155" s="147">
        <v>0</v>
      </c>
      <c r="AI155" s="147">
        <v>0</v>
      </c>
      <c r="AJ155" s="147" t="s">
        <v>78</v>
      </c>
      <c r="AK155" s="64" t="s">
        <v>78</v>
      </c>
      <c r="AL155" s="172" t="s">
        <v>78</v>
      </c>
    </row>
    <row r="156" spans="1:38" x14ac:dyDescent="0.2">
      <c r="A156" s="68" t="s">
        <v>1895</v>
      </c>
      <c r="B156" s="85" t="s">
        <v>1896</v>
      </c>
      <c r="C156" s="85" t="s">
        <v>1897</v>
      </c>
      <c r="D156" s="86" t="s">
        <v>127</v>
      </c>
      <c r="E156" s="86" t="s">
        <v>1898</v>
      </c>
      <c r="F156" s="68" t="s">
        <v>1038</v>
      </c>
      <c r="G156" s="68" t="s">
        <v>1477</v>
      </c>
      <c r="H156" s="68" t="s">
        <v>836</v>
      </c>
      <c r="I156" s="68" t="s">
        <v>828</v>
      </c>
      <c r="J156" s="68" t="s">
        <v>829</v>
      </c>
      <c r="K156" s="21" t="str">
        <f>VLOOKUP(F156, 'RHA A to F by CCA'!A:B, 2,0)</f>
        <v>Area A</v>
      </c>
      <c r="L156" s="68" t="s">
        <v>1401</v>
      </c>
      <c r="M156" s="68" t="s">
        <v>1020</v>
      </c>
      <c r="N156" s="87">
        <v>37</v>
      </c>
      <c r="O156" s="87">
        <v>37</v>
      </c>
      <c r="P156" s="64">
        <f t="shared" si="18"/>
        <v>100</v>
      </c>
      <c r="Q156" s="87">
        <v>0</v>
      </c>
      <c r="R156" s="87">
        <v>0</v>
      </c>
      <c r="S156" s="64" t="e">
        <f t="shared" si="19"/>
        <v>#DIV/0!</v>
      </c>
      <c r="T156" s="88" t="s">
        <v>135</v>
      </c>
      <c r="U156" s="87">
        <v>28</v>
      </c>
      <c r="V156" s="89">
        <v>44544.377233287036</v>
      </c>
      <c r="W156" s="89" t="s">
        <v>1923</v>
      </c>
      <c r="X156" s="68">
        <v>91</v>
      </c>
      <c r="Y156" s="86" t="s">
        <v>1478</v>
      </c>
      <c r="Z156" s="86" t="s">
        <v>1061</v>
      </c>
      <c r="AA156" s="92" t="str">
        <f t="shared" si="20"/>
        <v>Howth Hill Lodge, Thormanby Road, Howth</v>
      </c>
      <c r="AB156" s="147" t="str">
        <f t="shared" si="21"/>
        <v>CHO 9</v>
      </c>
      <c r="AC156" s="147">
        <v>39</v>
      </c>
      <c r="AD156" s="147">
        <v>38</v>
      </c>
      <c r="AE156" s="148">
        <v>97.435897435897431</v>
      </c>
      <c r="AF156" s="64">
        <f t="shared" si="22"/>
        <v>100</v>
      </c>
      <c r="AG156" s="172">
        <f t="shared" si="23"/>
        <v>2.5641025641025692</v>
      </c>
      <c r="AH156" s="147">
        <v>0</v>
      </c>
      <c r="AI156" s="147">
        <v>0</v>
      </c>
      <c r="AJ156" s="147" t="s">
        <v>78</v>
      </c>
      <c r="AK156" s="64" t="s">
        <v>78</v>
      </c>
      <c r="AL156" s="172" t="s">
        <v>78</v>
      </c>
    </row>
    <row r="157" spans="1:38" x14ac:dyDescent="0.2">
      <c r="A157" s="68" t="s">
        <v>1899</v>
      </c>
      <c r="B157" s="85" t="s">
        <v>1900</v>
      </c>
      <c r="C157" s="85" t="s">
        <v>1897</v>
      </c>
      <c r="D157" s="86" t="s">
        <v>127</v>
      </c>
      <c r="E157" s="86" t="s">
        <v>1901</v>
      </c>
      <c r="F157" s="68" t="s">
        <v>1038</v>
      </c>
      <c r="G157" s="68" t="s">
        <v>1477</v>
      </c>
      <c r="H157" s="68" t="s">
        <v>836</v>
      </c>
      <c r="I157" s="68" t="s">
        <v>828</v>
      </c>
      <c r="J157" s="68" t="s">
        <v>829</v>
      </c>
      <c r="K157" s="21" t="str">
        <f>VLOOKUP(F157, 'RHA A to F by CCA'!A:B, 2,0)</f>
        <v>Area A</v>
      </c>
      <c r="L157" s="68" t="s">
        <v>1401</v>
      </c>
      <c r="M157" s="68" t="s">
        <v>1020</v>
      </c>
      <c r="N157" s="87">
        <v>23</v>
      </c>
      <c r="O157" s="87">
        <v>23</v>
      </c>
      <c r="P157" s="64">
        <f t="shared" si="18"/>
        <v>100</v>
      </c>
      <c r="Q157" s="87">
        <v>0</v>
      </c>
      <c r="R157" s="87">
        <v>0</v>
      </c>
      <c r="S157" s="64" t="e">
        <f t="shared" si="19"/>
        <v>#DIV/0!</v>
      </c>
      <c r="T157" s="88" t="s">
        <v>135</v>
      </c>
      <c r="U157" s="87">
        <v>28</v>
      </c>
      <c r="V157" s="89">
        <v>44544.378415115738</v>
      </c>
      <c r="W157" s="89" t="s">
        <v>1923</v>
      </c>
      <c r="X157" s="68">
        <v>92</v>
      </c>
      <c r="Y157" s="86" t="s">
        <v>1478</v>
      </c>
      <c r="Z157" s="86" t="s">
        <v>1061</v>
      </c>
      <c r="AA157" s="92" t="str">
        <f t="shared" si="20"/>
        <v>Brymore House, Thormanby Road, Howth</v>
      </c>
      <c r="AB157" s="147" t="str">
        <f t="shared" si="21"/>
        <v>CHO 9</v>
      </c>
      <c r="AC157" s="147">
        <v>22</v>
      </c>
      <c r="AD157" s="147">
        <v>22</v>
      </c>
      <c r="AE157" s="148">
        <v>100</v>
      </c>
      <c r="AF157" s="64">
        <f t="shared" si="22"/>
        <v>100</v>
      </c>
      <c r="AG157" s="172">
        <f t="shared" si="23"/>
        <v>0</v>
      </c>
      <c r="AH157" s="147">
        <v>0</v>
      </c>
      <c r="AI157" s="147">
        <v>0</v>
      </c>
      <c r="AJ157" s="147" t="s">
        <v>78</v>
      </c>
      <c r="AK157" s="64" t="s">
        <v>78</v>
      </c>
      <c r="AL157" s="172" t="s">
        <v>78</v>
      </c>
    </row>
    <row r="158" spans="1:38" x14ac:dyDescent="0.2">
      <c r="A158" s="68" t="s">
        <v>1902</v>
      </c>
      <c r="B158" s="85" t="s">
        <v>1903</v>
      </c>
      <c r="C158" s="85" t="s">
        <v>1904</v>
      </c>
      <c r="D158" s="86" t="s">
        <v>127</v>
      </c>
      <c r="E158" s="86" t="s">
        <v>1905</v>
      </c>
      <c r="F158" s="68" t="s">
        <v>1025</v>
      </c>
      <c r="G158" s="68" t="s">
        <v>1476</v>
      </c>
      <c r="H158" s="68" t="s">
        <v>836</v>
      </c>
      <c r="I158" s="68" t="s">
        <v>828</v>
      </c>
      <c r="J158" s="68" t="s">
        <v>829</v>
      </c>
      <c r="K158" s="21" t="str">
        <f>VLOOKUP(F158, 'RHA A to F by CCA'!A:B, 2,0)</f>
        <v>Area A</v>
      </c>
      <c r="L158" s="68" t="s">
        <v>1401</v>
      </c>
      <c r="M158" s="68" t="s">
        <v>1020</v>
      </c>
      <c r="N158" s="87">
        <v>33</v>
      </c>
      <c r="O158" s="87">
        <v>33</v>
      </c>
      <c r="P158" s="64">
        <f t="shared" si="18"/>
        <v>100</v>
      </c>
      <c r="Q158" s="87">
        <v>1</v>
      </c>
      <c r="R158" s="87">
        <v>1</v>
      </c>
      <c r="S158" s="64">
        <f t="shared" si="19"/>
        <v>100</v>
      </c>
      <c r="T158" s="88" t="s">
        <v>135</v>
      </c>
      <c r="U158" s="87">
        <v>7</v>
      </c>
      <c r="V158" s="89">
        <v>44560.155261944441</v>
      </c>
      <c r="W158" s="89" t="s">
        <v>1923</v>
      </c>
      <c r="X158" s="68">
        <v>192</v>
      </c>
      <c r="Y158" s="86" t="s">
        <v>1478</v>
      </c>
      <c r="Z158" s="86" t="s">
        <v>1050</v>
      </c>
      <c r="AA158" s="92" t="str">
        <f t="shared" si="20"/>
        <v>Catherine McAuley House, Beaumont Woods, Dublin 9</v>
      </c>
      <c r="AB158" s="147" t="str">
        <f t="shared" si="21"/>
        <v>CHO 9</v>
      </c>
      <c r="AC158" s="147">
        <v>33</v>
      </c>
      <c r="AD158" s="147">
        <v>32</v>
      </c>
      <c r="AE158" s="148">
        <v>96.969696969696969</v>
      </c>
      <c r="AF158" s="64">
        <f t="shared" si="22"/>
        <v>100</v>
      </c>
      <c r="AG158" s="172">
        <f t="shared" si="23"/>
        <v>3.0303030303030312</v>
      </c>
      <c r="AH158" s="147">
        <v>0</v>
      </c>
      <c r="AI158" s="147">
        <v>0</v>
      </c>
      <c r="AJ158" s="147" t="s">
        <v>78</v>
      </c>
      <c r="AK158" s="64">
        <f t="shared" si="24"/>
        <v>100</v>
      </c>
      <c r="AL158" s="172" t="s">
        <v>78</v>
      </c>
    </row>
    <row r="159" spans="1:38" x14ac:dyDescent="0.2">
      <c r="A159" s="68" t="s">
        <v>1906</v>
      </c>
      <c r="B159" s="85" t="s">
        <v>1907</v>
      </c>
      <c r="C159" s="85" t="s">
        <v>1908</v>
      </c>
      <c r="D159" s="86" t="s">
        <v>162</v>
      </c>
      <c r="E159" s="86" t="s">
        <v>1909</v>
      </c>
      <c r="F159" s="68" t="s">
        <v>1019</v>
      </c>
      <c r="G159" s="68" t="s">
        <v>1475</v>
      </c>
      <c r="H159" s="68" t="s">
        <v>836</v>
      </c>
      <c r="I159" s="68" t="s">
        <v>828</v>
      </c>
      <c r="J159" s="68" t="s">
        <v>829</v>
      </c>
      <c r="K159" s="21" t="str">
        <f>VLOOKUP(F159, 'RHA A to F by CCA'!A:B, 2,0)</f>
        <v>Area A</v>
      </c>
      <c r="L159" s="68" t="s">
        <v>1401</v>
      </c>
      <c r="M159" s="68" t="s">
        <v>1020</v>
      </c>
      <c r="N159" s="87">
        <v>70</v>
      </c>
      <c r="O159" s="87">
        <v>69</v>
      </c>
      <c r="P159" s="64">
        <f t="shared" si="18"/>
        <v>98.571428571428584</v>
      </c>
      <c r="Q159" s="87">
        <v>3</v>
      </c>
      <c r="R159" s="87">
        <v>3</v>
      </c>
      <c r="S159" s="64">
        <f t="shared" si="19"/>
        <v>100</v>
      </c>
      <c r="T159" s="88" t="s">
        <v>125</v>
      </c>
      <c r="U159" s="87">
        <v>70</v>
      </c>
      <c r="V159" s="89">
        <v>44547.20938122685</v>
      </c>
      <c r="W159" s="89" t="s">
        <v>273</v>
      </c>
      <c r="X159" s="68">
        <v>133</v>
      </c>
      <c r="Y159" s="86" t="s">
        <v>1478</v>
      </c>
      <c r="Z159" s="86" t="s">
        <v>1117</v>
      </c>
      <c r="AA159" s="92" t="str">
        <f t="shared" si="20"/>
        <v>Avista, St Vincent's Centre, Navan Road, Dublin 7</v>
      </c>
      <c r="AB159" s="147" t="str">
        <f t="shared" si="21"/>
        <v>CHO 9</v>
      </c>
      <c r="AC159" s="147" t="s">
        <v>78</v>
      </c>
      <c r="AD159" s="147" t="s">
        <v>78</v>
      </c>
      <c r="AE159" s="147" t="s">
        <v>78</v>
      </c>
      <c r="AF159" s="64">
        <f t="shared" si="22"/>
        <v>98.571428571428584</v>
      </c>
      <c r="AG159" s="172" t="s">
        <v>78</v>
      </c>
      <c r="AH159" s="147" t="s">
        <v>78</v>
      </c>
      <c r="AI159" s="147" t="s">
        <v>78</v>
      </c>
      <c r="AJ159" s="147" t="s">
        <v>78</v>
      </c>
      <c r="AK159" s="64">
        <f t="shared" si="24"/>
        <v>100</v>
      </c>
      <c r="AL159" s="172" t="s">
        <v>78</v>
      </c>
    </row>
    <row r="160" spans="1:38" x14ac:dyDescent="0.2">
      <c r="A160" s="68" t="s">
        <v>1910</v>
      </c>
      <c r="B160" s="85" t="s">
        <v>1911</v>
      </c>
      <c r="C160" s="85" t="s">
        <v>1912</v>
      </c>
      <c r="D160" s="86" t="s">
        <v>127</v>
      </c>
      <c r="E160" s="86" t="s">
        <v>1913</v>
      </c>
      <c r="F160" s="68" t="s">
        <v>1038</v>
      </c>
      <c r="G160" s="68" t="s">
        <v>1477</v>
      </c>
      <c r="H160" s="68" t="s">
        <v>836</v>
      </c>
      <c r="I160" s="68" t="s">
        <v>828</v>
      </c>
      <c r="J160" s="68" t="s">
        <v>829</v>
      </c>
      <c r="K160" s="21" t="str">
        <f>VLOOKUP(F160, 'RHA A to F by CCA'!A:B, 2,0)</f>
        <v>Area A</v>
      </c>
      <c r="L160" s="68" t="s">
        <v>1401</v>
      </c>
      <c r="M160" s="68" t="s">
        <v>1020</v>
      </c>
      <c r="N160" s="87">
        <v>96</v>
      </c>
      <c r="O160" s="87">
        <v>90</v>
      </c>
      <c r="P160" s="64">
        <f t="shared" si="18"/>
        <v>93.75</v>
      </c>
      <c r="Q160" s="87">
        <v>0</v>
      </c>
      <c r="R160" s="87">
        <v>0</v>
      </c>
      <c r="S160" s="64" t="e">
        <f t="shared" si="19"/>
        <v>#DIV/0!</v>
      </c>
      <c r="T160" s="88" t="s">
        <v>135</v>
      </c>
      <c r="U160" s="87">
        <v>100</v>
      </c>
      <c r="V160" s="89">
        <v>44544.300370289355</v>
      </c>
      <c r="W160" s="89" t="s">
        <v>1923</v>
      </c>
      <c r="X160" s="68">
        <v>88</v>
      </c>
      <c r="Y160" s="86" t="s">
        <v>1478</v>
      </c>
      <c r="Z160" s="86" t="s">
        <v>1117</v>
      </c>
      <c r="AA160" s="92" t="str">
        <f t="shared" si="20"/>
        <v>Raheny Community Nursing Unit, Harmonstown Road, Raheny, Dublin 5</v>
      </c>
      <c r="AB160" s="147" t="str">
        <f t="shared" si="21"/>
        <v>CHO 9</v>
      </c>
      <c r="AC160" s="147">
        <v>100</v>
      </c>
      <c r="AD160" s="147">
        <v>87</v>
      </c>
      <c r="AE160" s="148">
        <v>87</v>
      </c>
      <c r="AF160" s="64">
        <f t="shared" si="22"/>
        <v>93.75</v>
      </c>
      <c r="AG160" s="172">
        <f t="shared" si="23"/>
        <v>6.75</v>
      </c>
      <c r="AH160" s="147">
        <v>0</v>
      </c>
      <c r="AI160" s="147">
        <v>0</v>
      </c>
      <c r="AJ160" s="147" t="s">
        <v>78</v>
      </c>
      <c r="AK160" s="64" t="s">
        <v>78</v>
      </c>
      <c r="AL160" s="172" t="s">
        <v>78</v>
      </c>
    </row>
    <row r="161" spans="1:60" x14ac:dyDescent="0.2">
      <c r="A161" s="68" t="s">
        <v>1914</v>
      </c>
      <c r="B161" s="85" t="s">
        <v>1915</v>
      </c>
      <c r="C161" s="85" t="s">
        <v>1916</v>
      </c>
      <c r="D161" s="86" t="s">
        <v>127</v>
      </c>
      <c r="E161" s="86" t="s">
        <v>1917</v>
      </c>
      <c r="F161" s="68" t="s">
        <v>1019</v>
      </c>
      <c r="G161" s="68" t="s">
        <v>1475</v>
      </c>
      <c r="H161" s="68" t="s">
        <v>836</v>
      </c>
      <c r="I161" s="68" t="s">
        <v>828</v>
      </c>
      <c r="J161" s="68" t="s">
        <v>829</v>
      </c>
      <c r="K161" s="21" t="str">
        <f>VLOOKUP(F161, 'RHA A to F by CCA'!A:B, 2,0)</f>
        <v>Area A</v>
      </c>
      <c r="L161" s="68" t="s">
        <v>1401</v>
      </c>
      <c r="M161" s="68" t="s">
        <v>1020</v>
      </c>
      <c r="N161" s="87">
        <v>54</v>
      </c>
      <c r="O161" s="87">
        <v>50</v>
      </c>
      <c r="P161" s="64">
        <f t="shared" si="18"/>
        <v>92.592592592592595</v>
      </c>
      <c r="Q161" s="87">
        <v>0</v>
      </c>
      <c r="R161" s="87">
        <v>0</v>
      </c>
      <c r="S161" s="64" t="e">
        <f t="shared" si="19"/>
        <v>#DIV/0!</v>
      </c>
      <c r="T161" s="88" t="s">
        <v>135</v>
      </c>
      <c r="U161" s="87">
        <v>56</v>
      </c>
      <c r="V161" s="89">
        <v>44551.274139525463</v>
      </c>
      <c r="W161" s="89" t="s">
        <v>273</v>
      </c>
      <c r="X161" s="68">
        <v>171</v>
      </c>
      <c r="Y161" s="86" t="s">
        <v>1478</v>
      </c>
      <c r="Z161" s="86" t="s">
        <v>1050</v>
      </c>
      <c r="AA161" s="92" t="str">
        <f t="shared" si="20"/>
        <v>Cherryfields Housing with Care, 20 Cherryfields Lawn, Hartstown, Clonsilla, Dublin 15</v>
      </c>
      <c r="AB161" s="147" t="str">
        <f t="shared" si="21"/>
        <v>CHO 9</v>
      </c>
      <c r="AC161" s="147">
        <v>53</v>
      </c>
      <c r="AD161" s="147">
        <v>50</v>
      </c>
      <c r="AE161" s="148">
        <v>94.339622641509436</v>
      </c>
      <c r="AF161" s="64">
        <f t="shared" si="22"/>
        <v>92.592592592592595</v>
      </c>
      <c r="AG161" s="172">
        <f t="shared" si="23"/>
        <v>-1.7470300489168409</v>
      </c>
      <c r="AH161" s="147">
        <v>0</v>
      </c>
      <c r="AI161" s="147">
        <v>0</v>
      </c>
      <c r="AJ161" s="147" t="s">
        <v>78</v>
      </c>
      <c r="AK161" s="64" t="s">
        <v>78</v>
      </c>
      <c r="AL161" s="172" t="s">
        <v>78</v>
      </c>
    </row>
    <row r="162" spans="1:60" x14ac:dyDescent="0.2">
      <c r="A162" s="68" t="s">
        <v>1918</v>
      </c>
      <c r="B162" s="85" t="s">
        <v>1919</v>
      </c>
      <c r="C162" s="85" t="s">
        <v>1920</v>
      </c>
      <c r="D162" s="86" t="s">
        <v>127</v>
      </c>
      <c r="E162" s="86" t="s">
        <v>1921</v>
      </c>
      <c r="F162" s="68" t="s">
        <v>1019</v>
      </c>
      <c r="G162" s="68" t="s">
        <v>1475</v>
      </c>
      <c r="H162" s="68" t="s">
        <v>836</v>
      </c>
      <c r="I162" s="68" t="s">
        <v>828</v>
      </c>
      <c r="J162" s="68" t="s">
        <v>829</v>
      </c>
      <c r="K162" s="21" t="str">
        <f>VLOOKUP(F162, 'RHA A to F by CCA'!A:B, 2,0)</f>
        <v>Area A</v>
      </c>
      <c r="L162" s="68" t="s">
        <v>1401</v>
      </c>
      <c r="M162" s="68" t="s">
        <v>1020</v>
      </c>
      <c r="N162" s="87">
        <v>25</v>
      </c>
      <c r="O162" s="87">
        <v>23</v>
      </c>
      <c r="P162" s="64">
        <f t="shared" si="18"/>
        <v>92</v>
      </c>
      <c r="Q162" s="87">
        <v>0</v>
      </c>
      <c r="R162" s="87">
        <v>0</v>
      </c>
      <c r="S162" s="64" t="e">
        <f t="shared" si="19"/>
        <v>#DIV/0!</v>
      </c>
      <c r="T162" s="88" t="s">
        <v>135</v>
      </c>
      <c r="U162" s="87">
        <v>26</v>
      </c>
      <c r="V162" s="89">
        <v>44543.240561342594</v>
      </c>
      <c r="W162" s="89" t="s">
        <v>251</v>
      </c>
      <c r="X162" s="68">
        <v>52</v>
      </c>
      <c r="Y162" s="86" t="s">
        <v>1478</v>
      </c>
      <c r="Z162" s="86" t="s">
        <v>85</v>
      </c>
      <c r="AA162" s="92" t="str">
        <f t="shared" si="20"/>
        <v>Marian House, Holy Faith Sisters, Glasnevin, Dublin 11</v>
      </c>
      <c r="AB162" s="147" t="str">
        <f t="shared" si="21"/>
        <v>CHO 9</v>
      </c>
      <c r="AC162" s="147">
        <v>26</v>
      </c>
      <c r="AD162" s="147">
        <v>24</v>
      </c>
      <c r="AE162" s="148">
        <v>92.307692307692307</v>
      </c>
      <c r="AF162" s="64">
        <f t="shared" si="22"/>
        <v>92</v>
      </c>
      <c r="AG162" s="172">
        <f t="shared" si="23"/>
        <v>-0.3076923076923066</v>
      </c>
      <c r="AH162" s="147">
        <v>0</v>
      </c>
      <c r="AI162" s="147">
        <v>0</v>
      </c>
      <c r="AJ162" s="147" t="s">
        <v>78</v>
      </c>
      <c r="AK162" s="64" t="s">
        <v>78</v>
      </c>
      <c r="AL162" s="172" t="s">
        <v>78</v>
      </c>
    </row>
    <row r="163" spans="1:60" x14ac:dyDescent="0.2">
      <c r="A163" s="68" t="s">
        <v>1366</v>
      </c>
      <c r="B163" s="85" t="s">
        <v>1367</v>
      </c>
      <c r="C163" s="85" t="s">
        <v>1922</v>
      </c>
      <c r="D163" s="86" t="s">
        <v>127</v>
      </c>
      <c r="E163" s="86" t="s">
        <v>1369</v>
      </c>
      <c r="F163" s="68" t="s">
        <v>1038</v>
      </c>
      <c r="G163" s="68" t="s">
        <v>1477</v>
      </c>
      <c r="H163" s="68" t="s">
        <v>836</v>
      </c>
      <c r="I163" s="68" t="s">
        <v>828</v>
      </c>
      <c r="J163" s="68" t="s">
        <v>829</v>
      </c>
      <c r="K163" s="21" t="str">
        <f>VLOOKUP(F163, 'RHA A to F by CCA'!A:B, 2,0)</f>
        <v>Area A</v>
      </c>
      <c r="L163" s="68" t="s">
        <v>1401</v>
      </c>
      <c r="M163" s="68" t="s">
        <v>1020</v>
      </c>
      <c r="N163" s="87">
        <v>153</v>
      </c>
      <c r="O163" s="87">
        <v>99</v>
      </c>
      <c r="P163" s="64">
        <f t="shared" si="18"/>
        <v>64.705882352941174</v>
      </c>
      <c r="Q163" s="87">
        <v>0</v>
      </c>
      <c r="R163" s="87">
        <v>0</v>
      </c>
      <c r="S163" s="64" t="e">
        <f t="shared" si="19"/>
        <v>#DIV/0!</v>
      </c>
      <c r="T163" s="88" t="s">
        <v>135</v>
      </c>
      <c r="U163" s="87">
        <v>163</v>
      </c>
      <c r="V163" s="89">
        <v>44543.489078854167</v>
      </c>
      <c r="W163" s="89" t="s">
        <v>251</v>
      </c>
      <c r="X163" s="68">
        <v>71</v>
      </c>
      <c r="Y163" s="86" t="s">
        <v>1478</v>
      </c>
      <c r="Z163" s="86" t="s">
        <v>1061</v>
      </c>
      <c r="AA163" s="92" t="str">
        <f t="shared" si="20"/>
        <v>TLC Carton, Tonlegee Road, Raheny, Dublin 5</v>
      </c>
      <c r="AB163" s="147" t="str">
        <f t="shared" si="21"/>
        <v>CHO 9</v>
      </c>
      <c r="AC163" s="147" t="s">
        <v>78</v>
      </c>
      <c r="AD163" s="147" t="s">
        <v>78</v>
      </c>
      <c r="AE163" s="147" t="s">
        <v>78</v>
      </c>
      <c r="AF163" s="64">
        <f t="shared" si="22"/>
        <v>64.705882352941174</v>
      </c>
      <c r="AG163" s="172" t="s">
        <v>78</v>
      </c>
      <c r="AH163" s="147" t="s">
        <v>78</v>
      </c>
      <c r="AI163" s="147" t="s">
        <v>78</v>
      </c>
      <c r="AJ163" s="147" t="s">
        <v>78</v>
      </c>
      <c r="AK163" s="64" t="s">
        <v>78</v>
      </c>
      <c r="AL163" s="172" t="s">
        <v>78</v>
      </c>
    </row>
    <row r="164" spans="1:60" x14ac:dyDescent="0.2">
      <c r="B164" s="50"/>
      <c r="C164" s="50"/>
      <c r="D164" s="51"/>
      <c r="E164" s="51"/>
      <c r="K164" s="52"/>
      <c r="L164" s="56"/>
      <c r="M164" s="52"/>
      <c r="N164" s="53"/>
      <c r="O164" s="53"/>
      <c r="P164" s="54"/>
      <c r="Q164" s="53"/>
      <c r="R164" s="53"/>
      <c r="S164" s="54"/>
      <c r="T164" s="57"/>
      <c r="U164" s="53"/>
      <c r="V164" s="55"/>
      <c r="W164" s="55"/>
      <c r="X164" s="52"/>
      <c r="Y164" s="58"/>
      <c r="Z164" s="52"/>
      <c r="AA164" s="52"/>
      <c r="AB164" s="52"/>
      <c r="AC164" s="52"/>
      <c r="AD164" s="52"/>
      <c r="AE164" s="52"/>
      <c r="AF164" s="52"/>
      <c r="AG164" s="52"/>
      <c r="AH164" s="52"/>
      <c r="AI164" s="52"/>
      <c r="AJ164" s="52"/>
      <c r="AK164" s="52"/>
      <c r="AL164" s="52"/>
      <c r="AM164" s="52"/>
      <c r="AN164" s="186" t="s">
        <v>1982</v>
      </c>
      <c r="AO164" s="186"/>
      <c r="AP164" s="186"/>
      <c r="AQ164" s="186"/>
      <c r="AR164" s="186"/>
      <c r="AS164" s="186"/>
      <c r="AT164" s="186"/>
      <c r="AU164" s="186"/>
      <c r="AV164" s="186"/>
      <c r="AW164" s="186"/>
      <c r="AY164" s="186" t="s">
        <v>1983</v>
      </c>
      <c r="AZ164" s="186"/>
      <c r="BA164" s="186"/>
      <c r="BB164" s="186"/>
      <c r="BC164" s="186"/>
      <c r="BD164" s="186"/>
      <c r="BE164" s="186"/>
      <c r="BF164" s="186"/>
      <c r="BG164" s="186"/>
      <c r="BH164" s="186"/>
    </row>
    <row r="165" spans="1:60" ht="60" x14ac:dyDescent="0.2">
      <c r="B165" s="50"/>
      <c r="C165" s="50"/>
      <c r="D165" s="51"/>
      <c r="E165" s="51"/>
      <c r="K165" s="59" t="s">
        <v>1370</v>
      </c>
      <c r="L165" s="59" t="str">
        <f t="shared" ref="L165:S165" si="26">L1</f>
        <v>HSE/Non-HSE</v>
      </c>
      <c r="M165" s="59" t="str">
        <f t="shared" si="26"/>
        <v>HSE CHO</v>
      </c>
      <c r="N165" s="60" t="str">
        <f t="shared" si="26"/>
        <v>Eligible Long-Term Residents</v>
      </c>
      <c r="O165" s="60" t="str">
        <f t="shared" si="26"/>
        <v>Vaccinated Long-Term Residents</v>
      </c>
      <c r="P165" s="61" t="str">
        <f t="shared" si="26"/>
        <v>% Uptake LT Residents</v>
      </c>
      <c r="Q165" s="60" t="str">
        <f t="shared" si="26"/>
        <v>Eligible Respite Residents</v>
      </c>
      <c r="R165" s="60" t="str">
        <f t="shared" si="26"/>
        <v>Vaccinated Respite Residents</v>
      </c>
      <c r="S165" s="61" t="str">
        <f t="shared" si="26"/>
        <v>% Uptake Respite Residents</v>
      </c>
      <c r="T165" s="57"/>
      <c r="U165" s="53"/>
      <c r="V165" s="55"/>
      <c r="W165" s="55"/>
      <c r="X165" s="52"/>
      <c r="Y165" s="58"/>
      <c r="Z165" s="90" t="s">
        <v>1944</v>
      </c>
      <c r="AA165" s="149" t="s">
        <v>104</v>
      </c>
      <c r="AB165" s="149" t="s">
        <v>105</v>
      </c>
      <c r="AC165" s="161" t="s">
        <v>1947</v>
      </c>
      <c r="AD165" s="162" t="s">
        <v>1948</v>
      </c>
      <c r="AE165" s="162" t="s">
        <v>1949</v>
      </c>
      <c r="AF165" s="73" t="s">
        <v>1950</v>
      </c>
      <c r="AG165" s="163" t="s">
        <v>1951</v>
      </c>
      <c r="AH165" s="161" t="s">
        <v>1952</v>
      </c>
      <c r="AI165" s="162" t="s">
        <v>1953</v>
      </c>
      <c r="AJ165" s="162" t="s">
        <v>1954</v>
      </c>
      <c r="AK165" s="73" t="s">
        <v>1955</v>
      </c>
      <c r="AL165" s="164" t="s">
        <v>1956</v>
      </c>
      <c r="AN165" s="179" t="s">
        <v>1972</v>
      </c>
      <c r="AO165" s="179" t="s">
        <v>1973</v>
      </c>
      <c r="AP165" s="179" t="s">
        <v>1974</v>
      </c>
      <c r="AQ165" s="179" t="s">
        <v>1975</v>
      </c>
      <c r="AR165" s="179" t="s">
        <v>1976</v>
      </c>
      <c r="AS165" s="179" t="s">
        <v>1977</v>
      </c>
      <c r="AT165" s="179" t="s">
        <v>1978</v>
      </c>
      <c r="AU165" s="180" t="s">
        <v>1979</v>
      </c>
      <c r="AV165" s="179" t="s">
        <v>1980</v>
      </c>
      <c r="AW165" s="179" t="s">
        <v>1981</v>
      </c>
      <c r="AY165" s="179" t="s">
        <v>1972</v>
      </c>
      <c r="AZ165" s="179" t="s">
        <v>1973</v>
      </c>
      <c r="BA165" s="179" t="s">
        <v>1974</v>
      </c>
      <c r="BB165" s="179" t="s">
        <v>1975</v>
      </c>
      <c r="BC165" s="179" t="s">
        <v>1976</v>
      </c>
      <c r="BD165" s="179" t="s">
        <v>1977</v>
      </c>
      <c r="BE165" s="179" t="s">
        <v>1978</v>
      </c>
      <c r="BF165" s="180" t="s">
        <v>1979</v>
      </c>
      <c r="BG165" s="179" t="s">
        <v>1980</v>
      </c>
      <c r="BH165" s="179" t="s">
        <v>1981</v>
      </c>
    </row>
    <row r="166" spans="1:60" x14ac:dyDescent="0.2">
      <c r="B166" s="50"/>
      <c r="C166" s="50"/>
      <c r="D166" s="51"/>
      <c r="E166" s="51"/>
      <c r="K166" s="62">
        <f>COUNTA(K2:K16)</f>
        <v>15</v>
      </c>
      <c r="L166" s="63" t="s">
        <v>742</v>
      </c>
      <c r="M166" s="63" t="s">
        <v>1372</v>
      </c>
      <c r="N166" s="62">
        <f>SUM(N2:N16)</f>
        <v>220</v>
      </c>
      <c r="O166" s="62">
        <f>SUM(O2:O16)</f>
        <v>205</v>
      </c>
      <c r="P166" s="64">
        <f t="shared" ref="P166:P186" si="27">O166/N166*100</f>
        <v>93.181818181818173</v>
      </c>
      <c r="Q166" s="62">
        <f>SUM(Q2:Q16)</f>
        <v>55</v>
      </c>
      <c r="R166" s="62">
        <f>SUM(R2:R16)</f>
        <v>41</v>
      </c>
      <c r="S166" s="64">
        <f t="shared" ref="S166:S186" si="28">R166/Q166*100</f>
        <v>74.545454545454547</v>
      </c>
      <c r="T166" s="57"/>
      <c r="U166" s="53"/>
      <c r="V166" s="55"/>
      <c r="W166" s="55"/>
      <c r="X166" s="52"/>
      <c r="Y166" s="58"/>
      <c r="Z166" s="147">
        <v>25</v>
      </c>
      <c r="AA166" s="147" t="s">
        <v>742</v>
      </c>
      <c r="AB166" s="147" t="s">
        <v>1372</v>
      </c>
      <c r="AC166" s="147">
        <v>418</v>
      </c>
      <c r="AD166" s="147">
        <v>389</v>
      </c>
      <c r="AE166" s="148">
        <v>93.062200956937801</v>
      </c>
      <c r="AF166" s="64">
        <f t="shared" ref="AF166" si="29">P166</f>
        <v>93.181818181818173</v>
      </c>
      <c r="AG166" s="148">
        <f t="shared" ref="AG166" si="30">AF166-AE166</f>
        <v>0.11961722488037196</v>
      </c>
      <c r="AH166" s="150">
        <v>75</v>
      </c>
      <c r="AI166" s="150">
        <v>52</v>
      </c>
      <c r="AJ166" s="150">
        <v>69.333333333333343</v>
      </c>
      <c r="AK166" s="64">
        <f t="shared" ref="AK166" si="31">S166</f>
        <v>74.545454545454547</v>
      </c>
      <c r="AL166" s="148">
        <f t="shared" ref="AL166" si="32">AK166-AJ166</f>
        <v>5.2121212121212039</v>
      </c>
      <c r="AN166" s="181">
        <f>P166/100</f>
        <v>0.93181818181818177</v>
      </c>
      <c r="AO166" s="179">
        <v>0.95</v>
      </c>
      <c r="AP166" s="179">
        <f t="shared" ref="AP166:AP186" si="33">1-AO166</f>
        <v>5.0000000000000044E-2</v>
      </c>
      <c r="AQ166" s="179">
        <f t="shared" ref="AQ166:AQ186" si="34">AP166/2</f>
        <v>2.5000000000000022E-2</v>
      </c>
      <c r="AR166" s="179">
        <f t="shared" ref="AR166:AR186" si="35">NORMSINV(1-AQ166)</f>
        <v>1.9599639845400536</v>
      </c>
      <c r="AS166" s="179">
        <f>SQRT(AN166*(1-AN166)/K166)</f>
        <v>6.5081004833074343E-2</v>
      </c>
      <c r="AT166" s="179">
        <f t="shared" ref="AT166:AT186" si="36">AR166*AS166</f>
        <v>0.12755642555050287</v>
      </c>
      <c r="AU166" s="181">
        <f t="shared" ref="AU166:AU186" si="37">(AN166-AT166)*100</f>
        <v>80.426175626767886</v>
      </c>
      <c r="AV166" s="181">
        <f t="shared" ref="AV166:AV186" si="38">(AN166+AT166)*100</f>
        <v>105.93746073686847</v>
      </c>
      <c r="AW166" s="181">
        <f t="shared" ref="AW166:AW186" si="39">AT166*100</f>
        <v>12.755642555050287</v>
      </c>
      <c r="AY166" s="181">
        <f>S166/100</f>
        <v>0.74545454545454548</v>
      </c>
      <c r="AZ166" s="179">
        <v>0.95</v>
      </c>
      <c r="BA166" s="179">
        <f t="shared" ref="BA166:BA186" si="40">1-AZ166</f>
        <v>5.0000000000000044E-2</v>
      </c>
      <c r="BB166" s="179">
        <f t="shared" ref="BB166:BB186" si="41">BA166/2</f>
        <v>2.5000000000000022E-2</v>
      </c>
      <c r="BC166" s="179">
        <f t="shared" ref="BC166:BC186" si="42">NORMSINV(1-BB166)</f>
        <v>1.9599639845400536</v>
      </c>
      <c r="BD166" s="179">
        <f>SQRT(AY166*(1-AY166)/K166)</f>
        <v>0.1124728311239956</v>
      </c>
      <c r="BE166" s="179">
        <f t="shared" ref="BE166:BE186" si="43">BC166*BD166</f>
        <v>0.22044269824228696</v>
      </c>
      <c r="BF166" s="181">
        <f t="shared" ref="BF166:BF186" si="44">(AY166-BE166)*100</f>
        <v>52.501184721225847</v>
      </c>
      <c r="BG166" s="181">
        <f t="shared" ref="BG166:BG186" si="45">(AY166+BE166)*100</f>
        <v>96.589724369683253</v>
      </c>
      <c r="BH166" s="181">
        <f t="shared" ref="BH166:BH186" si="46">BE166*100</f>
        <v>22.044269824228696</v>
      </c>
    </row>
    <row r="167" spans="1:60" x14ac:dyDescent="0.2">
      <c r="B167" s="50"/>
      <c r="C167" s="50"/>
      <c r="D167" s="51"/>
      <c r="E167" s="51"/>
      <c r="K167" s="62">
        <f>COUNTA(K17:K20)</f>
        <v>4</v>
      </c>
      <c r="L167" s="63" t="s">
        <v>742</v>
      </c>
      <c r="M167" s="63" t="s">
        <v>1373</v>
      </c>
      <c r="N167" s="62">
        <f>SUM(N17:N20)</f>
        <v>87</v>
      </c>
      <c r="O167" s="62">
        <f>SUM(O17:O20)</f>
        <v>85</v>
      </c>
      <c r="P167" s="64">
        <f t="shared" si="27"/>
        <v>97.701149425287355</v>
      </c>
      <c r="Q167" s="62">
        <f>SUM(Q17:Q20)</f>
        <v>0</v>
      </c>
      <c r="R167" s="62">
        <f>SUM(R17:R20)</f>
        <v>0</v>
      </c>
      <c r="S167" s="64" t="e">
        <f t="shared" si="28"/>
        <v>#DIV/0!</v>
      </c>
      <c r="T167" s="57"/>
      <c r="U167" s="53"/>
      <c r="V167" s="55"/>
      <c r="W167" s="55"/>
      <c r="X167" s="52"/>
      <c r="Y167" s="58"/>
      <c r="Z167" s="147">
        <v>2</v>
      </c>
      <c r="AA167" s="147" t="s">
        <v>742</v>
      </c>
      <c r="AB167" s="147" t="s">
        <v>1373</v>
      </c>
      <c r="AC167" s="147">
        <v>55</v>
      </c>
      <c r="AD167" s="147">
        <v>54</v>
      </c>
      <c r="AE167" s="148">
        <v>98.181818181818187</v>
      </c>
      <c r="AF167" s="64">
        <f t="shared" ref="AF167:AF186" si="47">P167</f>
        <v>97.701149425287355</v>
      </c>
      <c r="AG167" s="148">
        <f t="shared" ref="AG167:AG186" si="48">AF167-AE167</f>
        <v>-0.4806687565308323</v>
      </c>
      <c r="AH167" s="150">
        <v>0</v>
      </c>
      <c r="AI167" s="150">
        <v>0</v>
      </c>
      <c r="AJ167" s="150" t="s">
        <v>78</v>
      </c>
      <c r="AK167" s="64" t="s">
        <v>78</v>
      </c>
      <c r="AL167" s="148" t="s">
        <v>78</v>
      </c>
      <c r="AN167" s="181">
        <f t="shared" ref="AN167:AN186" si="49">P167/100</f>
        <v>0.97701149425287359</v>
      </c>
      <c r="AO167" s="179">
        <v>0.95</v>
      </c>
      <c r="AP167" s="179">
        <f t="shared" si="33"/>
        <v>5.0000000000000044E-2</v>
      </c>
      <c r="AQ167" s="179">
        <f t="shared" si="34"/>
        <v>2.5000000000000022E-2</v>
      </c>
      <c r="AR167" s="179">
        <f t="shared" si="35"/>
        <v>1.9599639845400536</v>
      </c>
      <c r="AS167" s="179">
        <f t="shared" ref="AS167:AS186" si="50">SQRT(AN167*(1-AN167)/K167)</f>
        <v>7.4933360979340752E-2</v>
      </c>
      <c r="AT167" s="179">
        <f t="shared" si="36"/>
        <v>0.14686668876004688</v>
      </c>
      <c r="AU167" s="181">
        <f t="shared" si="37"/>
        <v>83.014480549282666</v>
      </c>
      <c r="AV167" s="181">
        <f t="shared" si="38"/>
        <v>112.38781830129206</v>
      </c>
      <c r="AW167" s="181">
        <f t="shared" si="39"/>
        <v>14.686668876004688</v>
      </c>
      <c r="AY167" s="181" t="e">
        <f t="shared" ref="AY167:AY186" si="51">S167/100</f>
        <v>#DIV/0!</v>
      </c>
      <c r="AZ167" s="179">
        <v>0.95</v>
      </c>
      <c r="BA167" s="179">
        <f t="shared" si="40"/>
        <v>5.0000000000000044E-2</v>
      </c>
      <c r="BB167" s="179">
        <f t="shared" si="41"/>
        <v>2.5000000000000022E-2</v>
      </c>
      <c r="BC167" s="179">
        <f t="shared" si="42"/>
        <v>1.9599639845400536</v>
      </c>
      <c r="BD167" s="179" t="e">
        <f t="shared" ref="BD167:BD186" si="52">SQRT(AY167*(1-AY167)/K167)</f>
        <v>#DIV/0!</v>
      </c>
      <c r="BE167" s="179" t="e">
        <f t="shared" si="43"/>
        <v>#DIV/0!</v>
      </c>
      <c r="BF167" s="181" t="e">
        <f t="shared" si="44"/>
        <v>#DIV/0!</v>
      </c>
      <c r="BG167" s="181" t="e">
        <f t="shared" si="45"/>
        <v>#DIV/0!</v>
      </c>
      <c r="BH167" s="181" t="e">
        <f t="shared" si="46"/>
        <v>#DIV/0!</v>
      </c>
    </row>
    <row r="168" spans="1:60" x14ac:dyDescent="0.2">
      <c r="B168" s="50"/>
      <c r="C168" s="50"/>
      <c r="D168" s="51"/>
      <c r="E168" s="51"/>
      <c r="K168" s="62">
        <f>COUNTA(K21:K26)</f>
        <v>6</v>
      </c>
      <c r="L168" s="63" t="s">
        <v>742</v>
      </c>
      <c r="M168" s="63" t="s">
        <v>1374</v>
      </c>
      <c r="N168" s="62">
        <f>SUM(N21:N26)</f>
        <v>198</v>
      </c>
      <c r="O168" s="62">
        <f>SUM(O21:O26)</f>
        <v>194</v>
      </c>
      <c r="P168" s="64">
        <f t="shared" si="27"/>
        <v>97.979797979797979</v>
      </c>
      <c r="Q168" s="62">
        <f>SUM(Q21:Q26)</f>
        <v>3</v>
      </c>
      <c r="R168" s="62">
        <f>SUM(R21:R26)</f>
        <v>3</v>
      </c>
      <c r="S168" s="64">
        <f t="shared" si="28"/>
        <v>100</v>
      </c>
      <c r="T168" s="57"/>
      <c r="U168" s="53"/>
      <c r="V168" s="55"/>
      <c r="W168" s="55"/>
      <c r="X168" s="52"/>
      <c r="Y168" s="58"/>
      <c r="Z168" s="147">
        <v>10</v>
      </c>
      <c r="AA168" s="147" t="s">
        <v>742</v>
      </c>
      <c r="AB168" s="147" t="s">
        <v>1374</v>
      </c>
      <c r="AC168" s="147">
        <v>247</v>
      </c>
      <c r="AD168" s="147">
        <v>239</v>
      </c>
      <c r="AE168" s="148">
        <v>96.761133603238875</v>
      </c>
      <c r="AF168" s="64">
        <f t="shared" si="47"/>
        <v>97.979797979797979</v>
      </c>
      <c r="AG168" s="148">
        <f t="shared" si="48"/>
        <v>1.2186643765591043</v>
      </c>
      <c r="AH168" s="150">
        <v>36</v>
      </c>
      <c r="AI168" s="150">
        <v>31</v>
      </c>
      <c r="AJ168" s="150">
        <v>86.111111111111114</v>
      </c>
      <c r="AK168" s="64">
        <f t="shared" ref="AK168:AK186" si="53">S168</f>
        <v>100</v>
      </c>
      <c r="AL168" s="148">
        <f t="shared" ref="AL168:AL186" si="54">AK168-AJ168</f>
        <v>13.888888888888886</v>
      </c>
      <c r="AN168" s="181">
        <f t="shared" si="49"/>
        <v>0.97979797979797978</v>
      </c>
      <c r="AO168" s="179">
        <v>0.95</v>
      </c>
      <c r="AP168" s="179">
        <f t="shared" si="33"/>
        <v>5.0000000000000044E-2</v>
      </c>
      <c r="AQ168" s="179">
        <f t="shared" si="34"/>
        <v>2.5000000000000022E-2</v>
      </c>
      <c r="AR168" s="179">
        <f t="shared" si="35"/>
        <v>1.9599639845400536</v>
      </c>
      <c r="AS168" s="179">
        <f t="shared" si="50"/>
        <v>5.7436774778558887E-2</v>
      </c>
      <c r="AT168" s="179">
        <f t="shared" si="36"/>
        <v>0.11257400995411393</v>
      </c>
      <c r="AU168" s="181">
        <f t="shared" si="37"/>
        <v>86.722396984386592</v>
      </c>
      <c r="AV168" s="181">
        <f t="shared" si="38"/>
        <v>109.23719897520937</v>
      </c>
      <c r="AW168" s="181">
        <f t="shared" si="39"/>
        <v>11.257400995411393</v>
      </c>
      <c r="AY168" s="181">
        <f t="shared" si="51"/>
        <v>1</v>
      </c>
      <c r="AZ168" s="179">
        <v>0.95</v>
      </c>
      <c r="BA168" s="179">
        <f t="shared" si="40"/>
        <v>5.0000000000000044E-2</v>
      </c>
      <c r="BB168" s="179">
        <f t="shared" si="41"/>
        <v>2.5000000000000022E-2</v>
      </c>
      <c r="BC168" s="179">
        <f t="shared" si="42"/>
        <v>1.9599639845400536</v>
      </c>
      <c r="BD168" s="179">
        <f t="shared" si="52"/>
        <v>0</v>
      </c>
      <c r="BE168" s="179">
        <f t="shared" si="43"/>
        <v>0</v>
      </c>
      <c r="BF168" s="181">
        <f t="shared" si="44"/>
        <v>100</v>
      </c>
      <c r="BG168" s="181">
        <f t="shared" si="45"/>
        <v>100</v>
      </c>
      <c r="BH168" s="181">
        <f t="shared" si="46"/>
        <v>0</v>
      </c>
    </row>
    <row r="169" spans="1:60" x14ac:dyDescent="0.2">
      <c r="B169" s="50"/>
      <c r="C169" s="50"/>
      <c r="D169" s="51"/>
      <c r="E169" s="51"/>
      <c r="K169" s="62">
        <f>COUNTA(K27:K51)</f>
        <v>25</v>
      </c>
      <c r="L169" s="63" t="s">
        <v>742</v>
      </c>
      <c r="M169" s="63" t="s">
        <v>1375</v>
      </c>
      <c r="N169" s="62">
        <f>SUM(N27:N51)</f>
        <v>541</v>
      </c>
      <c r="O169" s="62">
        <f>SUM(O27:O51)</f>
        <v>516</v>
      </c>
      <c r="P169" s="64">
        <f t="shared" si="27"/>
        <v>95.378927911275412</v>
      </c>
      <c r="Q169" s="62">
        <f>SUM(Q27:Q51)</f>
        <v>16</v>
      </c>
      <c r="R169" s="62">
        <f>SUM(R27:R51)</f>
        <v>16</v>
      </c>
      <c r="S169" s="64">
        <f t="shared" si="28"/>
        <v>100</v>
      </c>
      <c r="T169" s="57"/>
      <c r="U169" s="53"/>
      <c r="V169" s="55"/>
      <c r="W169" s="55"/>
      <c r="X169" s="52"/>
      <c r="Y169" s="58"/>
      <c r="Z169" s="147">
        <v>21</v>
      </c>
      <c r="AA169" s="147" t="s">
        <v>742</v>
      </c>
      <c r="AB169" s="147" t="s">
        <v>1375</v>
      </c>
      <c r="AC169" s="147">
        <v>611</v>
      </c>
      <c r="AD169" s="147">
        <v>568</v>
      </c>
      <c r="AE169" s="148">
        <v>92.962356792144035</v>
      </c>
      <c r="AF169" s="64">
        <f t="shared" si="47"/>
        <v>95.378927911275412</v>
      </c>
      <c r="AG169" s="148">
        <f t="shared" si="48"/>
        <v>2.4165711191313761</v>
      </c>
      <c r="AH169" s="150">
        <v>54</v>
      </c>
      <c r="AI169" s="150">
        <v>32</v>
      </c>
      <c r="AJ169" s="150">
        <v>59.259259259259252</v>
      </c>
      <c r="AK169" s="64">
        <f t="shared" si="53"/>
        <v>100</v>
      </c>
      <c r="AL169" s="148">
        <f t="shared" si="54"/>
        <v>40.740740740740748</v>
      </c>
      <c r="AN169" s="181">
        <f t="shared" si="49"/>
        <v>0.95378927911275413</v>
      </c>
      <c r="AO169" s="179">
        <v>0.95</v>
      </c>
      <c r="AP169" s="179">
        <f t="shared" si="33"/>
        <v>5.0000000000000044E-2</v>
      </c>
      <c r="AQ169" s="179">
        <f t="shared" si="34"/>
        <v>2.5000000000000022E-2</v>
      </c>
      <c r="AR169" s="179">
        <f t="shared" si="35"/>
        <v>1.9599639845400536</v>
      </c>
      <c r="AS169" s="179">
        <f t="shared" si="50"/>
        <v>4.1988231761924399E-2</v>
      </c>
      <c r="AT169" s="179">
        <f t="shared" si="36"/>
        <v>8.2295422027892584E-2</v>
      </c>
      <c r="AU169" s="181">
        <f t="shared" si="37"/>
        <v>87.149385708486165</v>
      </c>
      <c r="AV169" s="181">
        <f t="shared" si="38"/>
        <v>103.60847011406466</v>
      </c>
      <c r="AW169" s="181">
        <f t="shared" si="39"/>
        <v>8.2295422027892577</v>
      </c>
      <c r="AY169" s="181">
        <f t="shared" si="51"/>
        <v>1</v>
      </c>
      <c r="AZ169" s="179">
        <v>0.95</v>
      </c>
      <c r="BA169" s="179">
        <f t="shared" si="40"/>
        <v>5.0000000000000044E-2</v>
      </c>
      <c r="BB169" s="179">
        <f t="shared" si="41"/>
        <v>2.5000000000000022E-2</v>
      </c>
      <c r="BC169" s="179">
        <f t="shared" si="42"/>
        <v>1.9599639845400536</v>
      </c>
      <c r="BD169" s="179">
        <f t="shared" si="52"/>
        <v>0</v>
      </c>
      <c r="BE169" s="179">
        <f t="shared" si="43"/>
        <v>0</v>
      </c>
      <c r="BF169" s="181">
        <f t="shared" si="44"/>
        <v>100</v>
      </c>
      <c r="BG169" s="181">
        <f t="shared" si="45"/>
        <v>100</v>
      </c>
      <c r="BH169" s="181">
        <f t="shared" si="46"/>
        <v>0</v>
      </c>
    </row>
    <row r="170" spans="1:60" x14ac:dyDescent="0.2">
      <c r="B170" s="50"/>
      <c r="C170" s="50"/>
      <c r="D170" s="51"/>
      <c r="E170" s="51"/>
      <c r="K170" s="62">
        <f>COUNTA(K52:K56)</f>
        <v>5</v>
      </c>
      <c r="L170" s="63" t="s">
        <v>742</v>
      </c>
      <c r="M170" s="63" t="s">
        <v>1376</v>
      </c>
      <c r="N170" s="62">
        <f>SUM(N52:N56)</f>
        <v>150</v>
      </c>
      <c r="O170" s="62">
        <f>SUM(O52:O56)</f>
        <v>149</v>
      </c>
      <c r="P170" s="64">
        <f t="shared" si="27"/>
        <v>99.333333333333329</v>
      </c>
      <c r="Q170" s="62">
        <f>SUM(Q52:Q56)</f>
        <v>6</v>
      </c>
      <c r="R170" s="62">
        <f>SUM(R52:R56)</f>
        <v>4</v>
      </c>
      <c r="S170" s="64">
        <f t="shared" si="28"/>
        <v>66.666666666666657</v>
      </c>
      <c r="T170" s="57"/>
      <c r="U170" s="53"/>
      <c r="V170" s="55"/>
      <c r="W170" s="55"/>
      <c r="X170" s="52"/>
      <c r="Y170" s="58"/>
      <c r="Z170" s="147">
        <v>14</v>
      </c>
      <c r="AA170" s="147" t="s">
        <v>742</v>
      </c>
      <c r="AB170" s="147" t="s">
        <v>1376</v>
      </c>
      <c r="AC170" s="147">
        <v>346</v>
      </c>
      <c r="AD170" s="147">
        <v>330</v>
      </c>
      <c r="AE170" s="148">
        <v>95.375722543352609</v>
      </c>
      <c r="AF170" s="64">
        <f t="shared" si="47"/>
        <v>99.333333333333329</v>
      </c>
      <c r="AG170" s="148">
        <f t="shared" si="48"/>
        <v>3.9576107899807198</v>
      </c>
      <c r="AH170" s="150">
        <v>42</v>
      </c>
      <c r="AI170" s="150">
        <v>19</v>
      </c>
      <c r="AJ170" s="150">
        <v>45.238095238095241</v>
      </c>
      <c r="AK170" s="64">
        <f t="shared" si="53"/>
        <v>66.666666666666657</v>
      </c>
      <c r="AL170" s="148">
        <f t="shared" si="54"/>
        <v>21.428571428571416</v>
      </c>
      <c r="AN170" s="181">
        <f t="shared" si="49"/>
        <v>0.99333333333333329</v>
      </c>
      <c r="AO170" s="179">
        <v>0.95</v>
      </c>
      <c r="AP170" s="179">
        <f t="shared" si="33"/>
        <v>5.0000000000000044E-2</v>
      </c>
      <c r="AQ170" s="179">
        <f t="shared" si="34"/>
        <v>2.5000000000000022E-2</v>
      </c>
      <c r="AR170" s="179">
        <f t="shared" si="35"/>
        <v>1.9599639845400536</v>
      </c>
      <c r="AS170" s="179">
        <f t="shared" si="50"/>
        <v>3.6392917503883265E-2</v>
      </c>
      <c r="AT170" s="179">
        <f t="shared" si="36"/>
        <v>7.1328807599948502E-2</v>
      </c>
      <c r="AU170" s="181">
        <f t="shared" si="37"/>
        <v>92.200452573338481</v>
      </c>
      <c r="AV170" s="181">
        <f t="shared" si="38"/>
        <v>106.46621409332818</v>
      </c>
      <c r="AW170" s="181">
        <f t="shared" si="39"/>
        <v>7.1328807599948503</v>
      </c>
      <c r="AY170" s="181">
        <f t="shared" si="51"/>
        <v>0.66666666666666652</v>
      </c>
      <c r="AZ170" s="179">
        <v>0.95</v>
      </c>
      <c r="BA170" s="179">
        <f t="shared" si="40"/>
        <v>5.0000000000000044E-2</v>
      </c>
      <c r="BB170" s="179">
        <f t="shared" si="41"/>
        <v>2.5000000000000022E-2</v>
      </c>
      <c r="BC170" s="179">
        <f t="shared" si="42"/>
        <v>1.9599639845400536</v>
      </c>
      <c r="BD170" s="179">
        <f t="shared" si="52"/>
        <v>0.21081851067789198</v>
      </c>
      <c r="BE170" s="179">
        <f t="shared" si="43"/>
        <v>0.41319668820304101</v>
      </c>
      <c r="BF170" s="181">
        <f t="shared" si="44"/>
        <v>25.346997846362552</v>
      </c>
      <c r="BG170" s="181">
        <f t="shared" si="45"/>
        <v>107.98633548697075</v>
      </c>
      <c r="BH170" s="181">
        <f t="shared" si="46"/>
        <v>41.319668820304102</v>
      </c>
    </row>
    <row r="171" spans="1:60" x14ac:dyDescent="0.2">
      <c r="B171" s="50"/>
      <c r="C171" s="50"/>
      <c r="D171" s="51"/>
      <c r="E171" s="51"/>
      <c r="K171" s="62">
        <f>COUNTA(K57:K59)</f>
        <v>3</v>
      </c>
      <c r="L171" s="63" t="s">
        <v>742</v>
      </c>
      <c r="M171" s="63" t="s">
        <v>1377</v>
      </c>
      <c r="N171" s="62">
        <f>SUM(N57:N59)</f>
        <v>156</v>
      </c>
      <c r="O171" s="62">
        <f>SUM(O57:O59)</f>
        <v>154</v>
      </c>
      <c r="P171" s="64">
        <f t="shared" si="27"/>
        <v>98.71794871794873</v>
      </c>
      <c r="Q171" s="62">
        <f>SUM(Q57:Q59)</f>
        <v>0</v>
      </c>
      <c r="R171" s="62">
        <f>SUM(R57:R59)</f>
        <v>0</v>
      </c>
      <c r="S171" s="64" t="e">
        <f t="shared" si="28"/>
        <v>#DIV/0!</v>
      </c>
      <c r="T171" s="57"/>
      <c r="U171" s="53"/>
      <c r="V171" s="55"/>
      <c r="W171" s="55"/>
      <c r="X171" s="52"/>
      <c r="Y171" s="58"/>
      <c r="Z171" s="147">
        <v>2</v>
      </c>
      <c r="AA171" s="147" t="s">
        <v>742</v>
      </c>
      <c r="AB171" s="147" t="s">
        <v>1377</v>
      </c>
      <c r="AC171" s="147">
        <v>120</v>
      </c>
      <c r="AD171" s="147">
        <v>116</v>
      </c>
      <c r="AE171" s="148">
        <v>96.666666666666671</v>
      </c>
      <c r="AF171" s="64">
        <f t="shared" si="47"/>
        <v>98.71794871794873</v>
      </c>
      <c r="AG171" s="148">
        <f t="shared" si="48"/>
        <v>2.0512820512820582</v>
      </c>
      <c r="AH171" s="150">
        <v>2</v>
      </c>
      <c r="AI171" s="150">
        <v>2</v>
      </c>
      <c r="AJ171" s="150">
        <v>100</v>
      </c>
      <c r="AK171" s="64" t="s">
        <v>78</v>
      </c>
      <c r="AL171" s="148" t="s">
        <v>78</v>
      </c>
      <c r="AN171" s="181">
        <f t="shared" si="49"/>
        <v>0.98717948717948734</v>
      </c>
      <c r="AO171" s="179">
        <v>0.95</v>
      </c>
      <c r="AP171" s="179">
        <f t="shared" si="33"/>
        <v>5.0000000000000044E-2</v>
      </c>
      <c r="AQ171" s="179">
        <f t="shared" si="34"/>
        <v>2.5000000000000022E-2</v>
      </c>
      <c r="AR171" s="179">
        <f t="shared" si="35"/>
        <v>1.9599639845400536</v>
      </c>
      <c r="AS171" s="179">
        <f t="shared" si="50"/>
        <v>6.495164168192552E-2</v>
      </c>
      <c r="AT171" s="179">
        <f t="shared" si="36"/>
        <v>0.12730287843332458</v>
      </c>
      <c r="AU171" s="181">
        <f t="shared" si="37"/>
        <v>85.987660874616282</v>
      </c>
      <c r="AV171" s="181">
        <f t="shared" si="38"/>
        <v>111.44823656128121</v>
      </c>
      <c r="AW171" s="181">
        <f t="shared" si="39"/>
        <v>12.730287843332459</v>
      </c>
      <c r="AY171" s="181" t="e">
        <f t="shared" si="51"/>
        <v>#DIV/0!</v>
      </c>
      <c r="AZ171" s="179">
        <v>0.95</v>
      </c>
      <c r="BA171" s="179">
        <f t="shared" si="40"/>
        <v>5.0000000000000044E-2</v>
      </c>
      <c r="BB171" s="179">
        <f t="shared" si="41"/>
        <v>2.5000000000000022E-2</v>
      </c>
      <c r="BC171" s="179">
        <f t="shared" si="42"/>
        <v>1.9599639845400536</v>
      </c>
      <c r="BD171" s="179" t="e">
        <f t="shared" si="52"/>
        <v>#DIV/0!</v>
      </c>
      <c r="BE171" s="179" t="e">
        <f t="shared" si="43"/>
        <v>#DIV/0!</v>
      </c>
      <c r="BF171" s="181" t="e">
        <f t="shared" si="44"/>
        <v>#DIV/0!</v>
      </c>
      <c r="BG171" s="181" t="e">
        <f t="shared" si="45"/>
        <v>#DIV/0!</v>
      </c>
      <c r="BH171" s="181" t="e">
        <f t="shared" si="46"/>
        <v>#DIV/0!</v>
      </c>
    </row>
    <row r="172" spans="1:60" x14ac:dyDescent="0.2">
      <c r="B172" s="50"/>
      <c r="C172" s="50"/>
      <c r="D172" s="51"/>
      <c r="E172" s="51"/>
      <c r="K172" s="62">
        <f>COUNTA(K60:K70)</f>
        <v>11</v>
      </c>
      <c r="L172" s="63" t="s">
        <v>742</v>
      </c>
      <c r="M172" s="63" t="s">
        <v>1378</v>
      </c>
      <c r="N172" s="62">
        <f>SUM(N60:N70)</f>
        <v>366</v>
      </c>
      <c r="O172" s="62">
        <f>SUM(O60:O70)</f>
        <v>352</v>
      </c>
      <c r="P172" s="64">
        <f t="shared" si="27"/>
        <v>96.174863387978135</v>
      </c>
      <c r="Q172" s="62">
        <f>SUM(Q60:Q70)</f>
        <v>26</v>
      </c>
      <c r="R172" s="62">
        <f>SUM(R60:R70)</f>
        <v>16</v>
      </c>
      <c r="S172" s="64">
        <f t="shared" si="28"/>
        <v>61.53846153846154</v>
      </c>
      <c r="T172" s="57"/>
      <c r="U172" s="53"/>
      <c r="V172" s="55"/>
      <c r="W172" s="55"/>
      <c r="X172" s="52"/>
      <c r="Y172" s="58"/>
      <c r="Z172" s="147">
        <v>11</v>
      </c>
      <c r="AA172" s="147" t="s">
        <v>742</v>
      </c>
      <c r="AB172" s="147" t="s">
        <v>1378</v>
      </c>
      <c r="AC172" s="147">
        <v>504</v>
      </c>
      <c r="AD172" s="147">
        <v>458</v>
      </c>
      <c r="AE172" s="148">
        <v>90.873015873015873</v>
      </c>
      <c r="AF172" s="64">
        <f t="shared" si="47"/>
        <v>96.174863387978135</v>
      </c>
      <c r="AG172" s="148">
        <f t="shared" si="48"/>
        <v>5.3018475149622617</v>
      </c>
      <c r="AH172" s="150">
        <v>5</v>
      </c>
      <c r="AI172" s="150">
        <v>2</v>
      </c>
      <c r="AJ172" s="150">
        <v>40</v>
      </c>
      <c r="AK172" s="64">
        <f t="shared" si="53"/>
        <v>61.53846153846154</v>
      </c>
      <c r="AL172" s="148">
        <f t="shared" si="54"/>
        <v>21.53846153846154</v>
      </c>
      <c r="AN172" s="181">
        <f t="shared" si="49"/>
        <v>0.96174863387978138</v>
      </c>
      <c r="AO172" s="179">
        <v>0.95</v>
      </c>
      <c r="AP172" s="179">
        <f t="shared" si="33"/>
        <v>5.0000000000000044E-2</v>
      </c>
      <c r="AQ172" s="179">
        <f t="shared" si="34"/>
        <v>2.5000000000000022E-2</v>
      </c>
      <c r="AR172" s="179">
        <f t="shared" si="35"/>
        <v>1.9599639845400536</v>
      </c>
      <c r="AS172" s="179">
        <f t="shared" si="50"/>
        <v>5.7830629750045728E-2</v>
      </c>
      <c r="AT172" s="179">
        <f t="shared" si="36"/>
        <v>0.11334595151336019</v>
      </c>
      <c r="AU172" s="181">
        <f t="shared" si="37"/>
        <v>84.840268236642117</v>
      </c>
      <c r="AV172" s="181">
        <f t="shared" si="38"/>
        <v>107.50945853931415</v>
      </c>
      <c r="AW172" s="181">
        <f t="shared" si="39"/>
        <v>11.334595151336019</v>
      </c>
      <c r="AY172" s="181">
        <f t="shared" si="51"/>
        <v>0.61538461538461542</v>
      </c>
      <c r="AZ172" s="179">
        <v>0.95</v>
      </c>
      <c r="BA172" s="179">
        <f t="shared" si="40"/>
        <v>5.0000000000000044E-2</v>
      </c>
      <c r="BB172" s="179">
        <f t="shared" si="41"/>
        <v>2.5000000000000022E-2</v>
      </c>
      <c r="BC172" s="179">
        <f t="shared" si="42"/>
        <v>1.9599639845400536</v>
      </c>
      <c r="BD172" s="179">
        <f t="shared" si="52"/>
        <v>0.14668655219162957</v>
      </c>
      <c r="BE172" s="179">
        <f t="shared" si="43"/>
        <v>0.28750035931194884</v>
      </c>
      <c r="BF172" s="181">
        <f t="shared" si="44"/>
        <v>32.78842560726666</v>
      </c>
      <c r="BG172" s="181">
        <f t="shared" si="45"/>
        <v>90.28849746965642</v>
      </c>
      <c r="BH172" s="181">
        <f t="shared" si="46"/>
        <v>28.750035931194883</v>
      </c>
    </row>
    <row r="173" spans="1:60" x14ac:dyDescent="0.2">
      <c r="B173" s="50"/>
      <c r="C173" s="50"/>
      <c r="D173" s="51"/>
      <c r="E173" s="51"/>
      <c r="K173" s="62">
        <f>COUNTA(K71:K84)</f>
        <v>14</v>
      </c>
      <c r="L173" s="63" t="s">
        <v>742</v>
      </c>
      <c r="M173" s="63" t="s">
        <v>1379</v>
      </c>
      <c r="N173" s="62">
        <f>SUM(N71:N84)</f>
        <v>217</v>
      </c>
      <c r="O173" s="62">
        <f>SUM(O71:O84)</f>
        <v>198</v>
      </c>
      <c r="P173" s="64">
        <f t="shared" si="27"/>
        <v>91.244239631336413</v>
      </c>
      <c r="Q173" s="62">
        <f>SUM(Q71:Q84)</f>
        <v>16</v>
      </c>
      <c r="R173" s="62">
        <f>SUM(R71:R84)</f>
        <v>16</v>
      </c>
      <c r="S173" s="64">
        <f t="shared" si="28"/>
        <v>100</v>
      </c>
      <c r="T173" s="57"/>
      <c r="U173" s="53"/>
      <c r="V173" s="55"/>
      <c r="W173" s="55"/>
      <c r="X173" s="52"/>
      <c r="Y173" s="58"/>
      <c r="Z173" s="147">
        <v>5</v>
      </c>
      <c r="AA173" s="147" t="s">
        <v>742</v>
      </c>
      <c r="AB173" s="147" t="s">
        <v>1379</v>
      </c>
      <c r="AC173" s="147">
        <v>152</v>
      </c>
      <c r="AD173" s="147">
        <v>146</v>
      </c>
      <c r="AE173" s="148">
        <v>96.05263157894737</v>
      </c>
      <c r="AF173" s="64">
        <f t="shared" si="47"/>
        <v>91.244239631336413</v>
      </c>
      <c r="AG173" s="148">
        <f t="shared" si="48"/>
        <v>-4.8083919476109571</v>
      </c>
      <c r="AH173" s="150">
        <v>1</v>
      </c>
      <c r="AI173" s="150">
        <v>1</v>
      </c>
      <c r="AJ173" s="150">
        <v>100</v>
      </c>
      <c r="AK173" s="64">
        <f t="shared" si="53"/>
        <v>100</v>
      </c>
      <c r="AL173" s="148">
        <f t="shared" si="54"/>
        <v>0</v>
      </c>
      <c r="AN173" s="181">
        <f t="shared" si="49"/>
        <v>0.9124423963133641</v>
      </c>
      <c r="AO173" s="179">
        <v>0.95</v>
      </c>
      <c r="AP173" s="179">
        <f t="shared" si="33"/>
        <v>5.0000000000000044E-2</v>
      </c>
      <c r="AQ173" s="179">
        <f t="shared" si="34"/>
        <v>2.5000000000000022E-2</v>
      </c>
      <c r="AR173" s="179">
        <f t="shared" si="35"/>
        <v>1.9599639845400536</v>
      </c>
      <c r="AS173" s="179">
        <f t="shared" si="50"/>
        <v>7.5541506908118256E-2</v>
      </c>
      <c r="AT173" s="179">
        <f t="shared" si="36"/>
        <v>0.14805863287779544</v>
      </c>
      <c r="AU173" s="181">
        <f t="shared" si="37"/>
        <v>76.438376343556868</v>
      </c>
      <c r="AV173" s="181">
        <f t="shared" si="38"/>
        <v>106.05010291911596</v>
      </c>
      <c r="AW173" s="181">
        <f t="shared" si="39"/>
        <v>14.805863287779545</v>
      </c>
      <c r="AY173" s="181">
        <f t="shared" si="51"/>
        <v>1</v>
      </c>
      <c r="AZ173" s="179">
        <v>0.95</v>
      </c>
      <c r="BA173" s="179">
        <f t="shared" si="40"/>
        <v>5.0000000000000044E-2</v>
      </c>
      <c r="BB173" s="179">
        <f t="shared" si="41"/>
        <v>2.5000000000000022E-2</v>
      </c>
      <c r="BC173" s="179">
        <f t="shared" si="42"/>
        <v>1.9599639845400536</v>
      </c>
      <c r="BD173" s="179">
        <f t="shared" si="52"/>
        <v>0</v>
      </c>
      <c r="BE173" s="179">
        <f t="shared" si="43"/>
        <v>0</v>
      </c>
      <c r="BF173" s="181">
        <f t="shared" si="44"/>
        <v>100</v>
      </c>
      <c r="BG173" s="181">
        <f t="shared" si="45"/>
        <v>100</v>
      </c>
      <c r="BH173" s="181">
        <f t="shared" si="46"/>
        <v>0</v>
      </c>
    </row>
    <row r="174" spans="1:60" x14ac:dyDescent="0.2">
      <c r="B174" s="50"/>
      <c r="C174" s="50"/>
      <c r="D174" s="51"/>
      <c r="E174" s="51"/>
      <c r="K174" s="62">
        <f>COUNTA(K85:K86)</f>
        <v>2</v>
      </c>
      <c r="L174" s="63" t="s">
        <v>742</v>
      </c>
      <c r="M174" s="63" t="s">
        <v>1380</v>
      </c>
      <c r="N174" s="62">
        <f>SUM(N85:N86)</f>
        <v>170</v>
      </c>
      <c r="O174" s="62">
        <f>SUM(O85:O86)</f>
        <v>155</v>
      </c>
      <c r="P174" s="64">
        <f t="shared" si="27"/>
        <v>91.17647058823529</v>
      </c>
      <c r="Q174" s="62">
        <f>SUM(Q85:Q86)</f>
        <v>0</v>
      </c>
      <c r="R174" s="62">
        <f>SUM(R85:R86)</f>
        <v>0</v>
      </c>
      <c r="S174" s="64" t="e">
        <f t="shared" si="28"/>
        <v>#DIV/0!</v>
      </c>
      <c r="T174" s="57"/>
      <c r="U174" s="53"/>
      <c r="V174" s="55"/>
      <c r="W174" s="55"/>
      <c r="X174" s="52"/>
      <c r="Y174" s="58"/>
      <c r="Z174" s="147">
        <v>5</v>
      </c>
      <c r="AA174" s="147" t="s">
        <v>742</v>
      </c>
      <c r="AB174" s="147" t="s">
        <v>1380</v>
      </c>
      <c r="AC174" s="147">
        <v>199</v>
      </c>
      <c r="AD174" s="147">
        <v>181</v>
      </c>
      <c r="AE174" s="148">
        <v>90.954773869346738</v>
      </c>
      <c r="AF174" s="64">
        <f t="shared" si="47"/>
        <v>91.17647058823529</v>
      </c>
      <c r="AG174" s="148">
        <f t="shared" si="48"/>
        <v>0.22169671888855191</v>
      </c>
      <c r="AH174" s="150">
        <v>39</v>
      </c>
      <c r="AI174" s="150">
        <v>4</v>
      </c>
      <c r="AJ174" s="150">
        <v>10.256410256410255</v>
      </c>
      <c r="AK174" s="64" t="s">
        <v>78</v>
      </c>
      <c r="AL174" s="148" t="s">
        <v>78</v>
      </c>
      <c r="AN174" s="181">
        <f t="shared" si="49"/>
        <v>0.91176470588235292</v>
      </c>
      <c r="AO174" s="179">
        <v>0.95</v>
      </c>
      <c r="AP174" s="179">
        <f t="shared" si="33"/>
        <v>5.0000000000000044E-2</v>
      </c>
      <c r="AQ174" s="179">
        <f t="shared" si="34"/>
        <v>2.5000000000000022E-2</v>
      </c>
      <c r="AR174" s="179">
        <f t="shared" si="35"/>
        <v>1.9599639845400536</v>
      </c>
      <c r="AS174" s="179">
        <f t="shared" si="50"/>
        <v>0.20056149554390965</v>
      </c>
      <c r="AT174" s="179">
        <f t="shared" si="36"/>
        <v>0.39309330795155334</v>
      </c>
      <c r="AU174" s="181">
        <f t="shared" si="37"/>
        <v>51.86713979307995</v>
      </c>
      <c r="AV174" s="181">
        <f t="shared" si="38"/>
        <v>130.48580138339062</v>
      </c>
      <c r="AW174" s="181">
        <f t="shared" si="39"/>
        <v>39.309330795155333</v>
      </c>
      <c r="AY174" s="181" t="e">
        <f t="shared" si="51"/>
        <v>#DIV/0!</v>
      </c>
      <c r="AZ174" s="179">
        <v>0.95</v>
      </c>
      <c r="BA174" s="179">
        <f t="shared" si="40"/>
        <v>5.0000000000000044E-2</v>
      </c>
      <c r="BB174" s="179">
        <f t="shared" si="41"/>
        <v>2.5000000000000022E-2</v>
      </c>
      <c r="BC174" s="179">
        <f t="shared" si="42"/>
        <v>1.9599639845400536</v>
      </c>
      <c r="BD174" s="179" t="e">
        <f t="shared" si="52"/>
        <v>#DIV/0!</v>
      </c>
      <c r="BE174" s="179" t="e">
        <f t="shared" si="43"/>
        <v>#DIV/0!</v>
      </c>
      <c r="BF174" s="181" t="e">
        <f t="shared" si="44"/>
        <v>#DIV/0!</v>
      </c>
      <c r="BG174" s="181" t="e">
        <f t="shared" si="45"/>
        <v>#DIV/0!</v>
      </c>
      <c r="BH174" s="181" t="e">
        <f t="shared" si="46"/>
        <v>#DIV/0!</v>
      </c>
    </row>
    <row r="175" spans="1:60" x14ac:dyDescent="0.2">
      <c r="B175" s="50"/>
      <c r="C175" s="50"/>
      <c r="D175" s="51"/>
      <c r="E175" s="51"/>
      <c r="K175" s="65">
        <f>COUNTA(K2:K86)</f>
        <v>85</v>
      </c>
      <c r="L175" s="66" t="s">
        <v>1381</v>
      </c>
      <c r="M175" s="66" t="s">
        <v>1384</v>
      </c>
      <c r="N175" s="65">
        <f>SUM(N2:N86)</f>
        <v>2105</v>
      </c>
      <c r="O175" s="65">
        <f>SUM(O2:O86)</f>
        <v>2008</v>
      </c>
      <c r="P175" s="67">
        <f t="shared" si="27"/>
        <v>95.39192399049881</v>
      </c>
      <c r="Q175" s="65">
        <f>SUM(Q2:Q86)</f>
        <v>122</v>
      </c>
      <c r="R175" s="65">
        <f>SUM(R2:R86)</f>
        <v>96</v>
      </c>
      <c r="S175" s="67">
        <f t="shared" si="28"/>
        <v>78.688524590163937</v>
      </c>
      <c r="T175" s="57"/>
      <c r="U175" s="53"/>
      <c r="V175" s="55"/>
      <c r="W175" s="55"/>
      <c r="X175" s="52"/>
      <c r="Y175" s="58"/>
      <c r="Z175" s="151">
        <v>95</v>
      </c>
      <c r="AA175" s="151" t="s">
        <v>1381</v>
      </c>
      <c r="AB175" s="151" t="s">
        <v>1384</v>
      </c>
      <c r="AC175" s="151">
        <v>2652</v>
      </c>
      <c r="AD175" s="151">
        <v>2481</v>
      </c>
      <c r="AE175" s="152">
        <v>93.552036199095028</v>
      </c>
      <c r="AF175" s="67">
        <f t="shared" si="47"/>
        <v>95.39192399049881</v>
      </c>
      <c r="AG175" s="152">
        <f t="shared" si="48"/>
        <v>1.8398877914037826</v>
      </c>
      <c r="AH175" s="153">
        <v>254</v>
      </c>
      <c r="AI175" s="153">
        <v>143</v>
      </c>
      <c r="AJ175" s="153">
        <v>56.2992125984252</v>
      </c>
      <c r="AK175" s="67">
        <f t="shared" si="53"/>
        <v>78.688524590163937</v>
      </c>
      <c r="AL175" s="152">
        <f t="shared" si="54"/>
        <v>22.389311991738737</v>
      </c>
      <c r="AN175" s="181">
        <f t="shared" si="49"/>
        <v>0.95391923990498806</v>
      </c>
      <c r="AO175" s="179">
        <v>0.95</v>
      </c>
      <c r="AP175" s="179">
        <f t="shared" si="33"/>
        <v>5.0000000000000044E-2</v>
      </c>
      <c r="AQ175" s="179">
        <f t="shared" si="34"/>
        <v>2.5000000000000022E-2</v>
      </c>
      <c r="AR175" s="179">
        <f t="shared" si="35"/>
        <v>1.9599639845400536</v>
      </c>
      <c r="AS175" s="179">
        <f t="shared" si="50"/>
        <v>2.2740821973885977E-2</v>
      </c>
      <c r="AT175" s="179">
        <f t="shared" si="36"/>
        <v>4.4571192047653564E-2</v>
      </c>
      <c r="AU175" s="181">
        <f t="shared" si="37"/>
        <v>90.934804785733448</v>
      </c>
      <c r="AV175" s="181">
        <f t="shared" si="38"/>
        <v>99.849043195264159</v>
      </c>
      <c r="AW175" s="181">
        <f t="shared" si="39"/>
        <v>4.4571192047653563</v>
      </c>
      <c r="AY175" s="181">
        <f t="shared" si="51"/>
        <v>0.78688524590163933</v>
      </c>
      <c r="AZ175" s="179">
        <v>0.95</v>
      </c>
      <c r="BA175" s="179">
        <f t="shared" si="40"/>
        <v>5.0000000000000044E-2</v>
      </c>
      <c r="BB175" s="179">
        <f t="shared" si="41"/>
        <v>2.5000000000000022E-2</v>
      </c>
      <c r="BC175" s="179">
        <f t="shared" si="42"/>
        <v>1.9599639845400536</v>
      </c>
      <c r="BD175" s="179">
        <f t="shared" si="52"/>
        <v>4.4417386061283801E-2</v>
      </c>
      <c r="BE175" s="179">
        <f t="shared" si="43"/>
        <v>8.7056476967527635E-2</v>
      </c>
      <c r="BF175" s="181">
        <f t="shared" si="44"/>
        <v>69.982876893411174</v>
      </c>
      <c r="BG175" s="181">
        <f t="shared" si="45"/>
        <v>87.394172286916699</v>
      </c>
      <c r="BH175" s="181">
        <f t="shared" si="46"/>
        <v>8.705647696752763</v>
      </c>
    </row>
    <row r="176" spans="1:60" x14ac:dyDescent="0.2">
      <c r="B176" s="50"/>
      <c r="C176" s="50"/>
      <c r="D176" s="51"/>
      <c r="E176" s="51"/>
      <c r="K176" s="62">
        <f>COUNTA(K87:K88)</f>
        <v>2</v>
      </c>
      <c r="L176" s="43" t="s">
        <v>1382</v>
      </c>
      <c r="M176" s="63" t="s">
        <v>1372</v>
      </c>
      <c r="N176" s="62">
        <f>SUM(N87:N88)</f>
        <v>53</v>
      </c>
      <c r="O176" s="62">
        <f>SUM(O87:O88)</f>
        <v>52</v>
      </c>
      <c r="P176" s="64">
        <f t="shared" si="27"/>
        <v>98.113207547169807</v>
      </c>
      <c r="Q176" s="62">
        <f>SUM(Q87:Q88)</f>
        <v>1</v>
      </c>
      <c r="R176" s="62">
        <f>SUM(R87:R88)</f>
        <v>1</v>
      </c>
      <c r="S176" s="64">
        <f t="shared" si="28"/>
        <v>100</v>
      </c>
      <c r="T176" s="57"/>
      <c r="U176" s="53"/>
      <c r="V176" s="55"/>
      <c r="W176" s="55"/>
      <c r="X176" s="52"/>
      <c r="Y176" s="58"/>
      <c r="Z176" s="147">
        <v>52</v>
      </c>
      <c r="AA176" s="147" t="s">
        <v>1401</v>
      </c>
      <c r="AB176" s="147" t="s">
        <v>1372</v>
      </c>
      <c r="AC176" s="147">
        <v>626</v>
      </c>
      <c r="AD176" s="147">
        <v>554</v>
      </c>
      <c r="AE176" s="148">
        <v>88.498402555910545</v>
      </c>
      <c r="AF176" s="64">
        <f t="shared" si="47"/>
        <v>98.113207547169807</v>
      </c>
      <c r="AG176" s="148">
        <f t="shared" si="48"/>
        <v>9.6148049912592626</v>
      </c>
      <c r="AH176" s="150">
        <v>60</v>
      </c>
      <c r="AI176" s="150">
        <v>59</v>
      </c>
      <c r="AJ176" s="150">
        <v>98.333333333333329</v>
      </c>
      <c r="AK176" s="64">
        <f t="shared" si="53"/>
        <v>100</v>
      </c>
      <c r="AL176" s="148">
        <f t="shared" si="54"/>
        <v>1.6666666666666714</v>
      </c>
      <c r="AN176" s="181">
        <f t="shared" si="49"/>
        <v>0.98113207547169812</v>
      </c>
      <c r="AO176" s="179">
        <v>0.95</v>
      </c>
      <c r="AP176" s="179">
        <f t="shared" si="33"/>
        <v>5.0000000000000044E-2</v>
      </c>
      <c r="AQ176" s="179">
        <f t="shared" si="34"/>
        <v>2.5000000000000022E-2</v>
      </c>
      <c r="AR176" s="179">
        <f t="shared" si="35"/>
        <v>1.9599639845400536</v>
      </c>
      <c r="AS176" s="179">
        <f t="shared" si="50"/>
        <v>9.6207915350807249E-2</v>
      </c>
      <c r="AT176" s="179">
        <f t="shared" si="36"/>
        <v>0.18856404911526037</v>
      </c>
      <c r="AU176" s="181">
        <f t="shared" si="37"/>
        <v>79.25680263564378</v>
      </c>
      <c r="AV176" s="181">
        <f t="shared" si="38"/>
        <v>116.96961245869586</v>
      </c>
      <c r="AW176" s="181">
        <f t="shared" si="39"/>
        <v>18.856404911526038</v>
      </c>
      <c r="AY176" s="181">
        <f t="shared" si="51"/>
        <v>1</v>
      </c>
      <c r="AZ176" s="179">
        <v>0.95</v>
      </c>
      <c r="BA176" s="179">
        <f t="shared" si="40"/>
        <v>5.0000000000000044E-2</v>
      </c>
      <c r="BB176" s="179">
        <f t="shared" si="41"/>
        <v>2.5000000000000022E-2</v>
      </c>
      <c r="BC176" s="179">
        <f t="shared" si="42"/>
        <v>1.9599639845400536</v>
      </c>
      <c r="BD176" s="179">
        <f t="shared" si="52"/>
        <v>0</v>
      </c>
      <c r="BE176" s="179">
        <f t="shared" si="43"/>
        <v>0</v>
      </c>
      <c r="BF176" s="181">
        <f t="shared" si="44"/>
        <v>100</v>
      </c>
      <c r="BG176" s="181">
        <f t="shared" si="45"/>
        <v>100</v>
      </c>
      <c r="BH176" s="181">
        <f t="shared" si="46"/>
        <v>0</v>
      </c>
    </row>
    <row r="177" spans="2:60" x14ac:dyDescent="0.2">
      <c r="B177" s="50"/>
      <c r="C177" s="50"/>
      <c r="D177" s="51"/>
      <c r="E177" s="51"/>
      <c r="K177" s="62">
        <f>COUNTA(K89:K93)</f>
        <v>5</v>
      </c>
      <c r="L177" s="43" t="s">
        <v>1382</v>
      </c>
      <c r="M177" s="63" t="s">
        <v>1373</v>
      </c>
      <c r="N177" s="62">
        <f>SUM(N89:N93)</f>
        <v>143</v>
      </c>
      <c r="O177" s="62">
        <f>SUM(O89:O93)</f>
        <v>135</v>
      </c>
      <c r="P177" s="64">
        <f t="shared" si="27"/>
        <v>94.4055944055944</v>
      </c>
      <c r="Q177" s="62">
        <f>SUM(Q89:Q93)</f>
        <v>8</v>
      </c>
      <c r="R177" s="62">
        <f>SUM(R89:R93)</f>
        <v>5</v>
      </c>
      <c r="S177" s="64">
        <f t="shared" si="28"/>
        <v>62.5</v>
      </c>
      <c r="T177" s="57"/>
      <c r="U177" s="53"/>
      <c r="V177" s="55"/>
      <c r="W177" s="55"/>
      <c r="X177" s="52"/>
      <c r="Y177" s="58"/>
      <c r="Z177" s="147">
        <v>11</v>
      </c>
      <c r="AA177" s="147" t="s">
        <v>1401</v>
      </c>
      <c r="AB177" s="147" t="s">
        <v>1373</v>
      </c>
      <c r="AC177" s="147">
        <v>409</v>
      </c>
      <c r="AD177" s="147">
        <v>388</v>
      </c>
      <c r="AE177" s="148">
        <v>94.865525672371646</v>
      </c>
      <c r="AF177" s="64">
        <f t="shared" si="47"/>
        <v>94.4055944055944</v>
      </c>
      <c r="AG177" s="148">
        <f t="shared" si="48"/>
        <v>-0.45993126677724661</v>
      </c>
      <c r="AH177" s="150">
        <v>21</v>
      </c>
      <c r="AI177" s="150">
        <v>20</v>
      </c>
      <c r="AJ177" s="150">
        <v>95.238095238095227</v>
      </c>
      <c r="AK177" s="64">
        <f t="shared" si="53"/>
        <v>62.5</v>
      </c>
      <c r="AL177" s="148">
        <f t="shared" si="54"/>
        <v>-32.738095238095227</v>
      </c>
      <c r="AN177" s="181">
        <f t="shared" si="49"/>
        <v>0.94405594405594395</v>
      </c>
      <c r="AO177" s="179">
        <v>0.95</v>
      </c>
      <c r="AP177" s="179">
        <f t="shared" si="33"/>
        <v>5.0000000000000044E-2</v>
      </c>
      <c r="AQ177" s="179">
        <f t="shared" si="34"/>
        <v>2.5000000000000022E-2</v>
      </c>
      <c r="AR177" s="179">
        <f t="shared" si="35"/>
        <v>1.9599639845400536</v>
      </c>
      <c r="AS177" s="179">
        <f t="shared" si="50"/>
        <v>0.10277579340349008</v>
      </c>
      <c r="AT177" s="179">
        <f t="shared" si="36"/>
        <v>0.20143685355336977</v>
      </c>
      <c r="AU177" s="181">
        <f t="shared" si="37"/>
        <v>74.261909050257429</v>
      </c>
      <c r="AV177" s="181">
        <f t="shared" si="38"/>
        <v>114.54927976093137</v>
      </c>
      <c r="AW177" s="181">
        <f t="shared" si="39"/>
        <v>20.143685355336977</v>
      </c>
      <c r="AY177" s="181">
        <f t="shared" si="51"/>
        <v>0.625</v>
      </c>
      <c r="AZ177" s="179">
        <v>0.95</v>
      </c>
      <c r="BA177" s="179">
        <f t="shared" si="40"/>
        <v>5.0000000000000044E-2</v>
      </c>
      <c r="BB177" s="179">
        <f t="shared" si="41"/>
        <v>2.5000000000000022E-2</v>
      </c>
      <c r="BC177" s="179">
        <f t="shared" si="42"/>
        <v>1.9599639845400536</v>
      </c>
      <c r="BD177" s="179">
        <f t="shared" si="52"/>
        <v>0.21650635094610965</v>
      </c>
      <c r="BE177" s="179">
        <f t="shared" si="43"/>
        <v>0.42434465027856427</v>
      </c>
      <c r="BF177" s="181">
        <f t="shared" si="44"/>
        <v>20.065534972143574</v>
      </c>
      <c r="BG177" s="181">
        <f t="shared" si="45"/>
        <v>104.93446502785643</v>
      </c>
      <c r="BH177" s="181">
        <f t="shared" si="46"/>
        <v>42.434465027856426</v>
      </c>
    </row>
    <row r="178" spans="2:60" x14ac:dyDescent="0.2">
      <c r="B178" s="50"/>
      <c r="C178" s="50"/>
      <c r="D178" s="51"/>
      <c r="E178" s="51"/>
      <c r="K178" s="62">
        <f>COUNTA(K94:K100)</f>
        <v>7</v>
      </c>
      <c r="L178" s="43" t="s">
        <v>1382</v>
      </c>
      <c r="M178" s="63" t="s">
        <v>1374</v>
      </c>
      <c r="N178" s="62">
        <f>SUM(N94:N100)</f>
        <v>146</v>
      </c>
      <c r="O178" s="62">
        <f>SUM(O94:O100)</f>
        <v>146</v>
      </c>
      <c r="P178" s="64">
        <f t="shared" si="27"/>
        <v>100</v>
      </c>
      <c r="Q178" s="62">
        <f>SUM(Q94:Q100)</f>
        <v>23</v>
      </c>
      <c r="R178" s="62">
        <f>SUM(R94:R100)</f>
        <v>23</v>
      </c>
      <c r="S178" s="64">
        <f t="shared" si="28"/>
        <v>100</v>
      </c>
      <c r="T178" s="57"/>
      <c r="U178" s="53"/>
      <c r="V178" s="55"/>
      <c r="W178" s="55"/>
      <c r="X178" s="52"/>
      <c r="Y178" s="58"/>
      <c r="Z178" s="147">
        <v>13</v>
      </c>
      <c r="AA178" s="147" t="s">
        <v>1401</v>
      </c>
      <c r="AB178" s="147" t="s">
        <v>1374</v>
      </c>
      <c r="AC178" s="147">
        <v>230</v>
      </c>
      <c r="AD178" s="147">
        <v>211</v>
      </c>
      <c r="AE178" s="148">
        <v>91.739130434782609</v>
      </c>
      <c r="AF178" s="64">
        <f t="shared" si="47"/>
        <v>100</v>
      </c>
      <c r="AG178" s="148">
        <f t="shared" si="48"/>
        <v>8.2608695652173907</v>
      </c>
      <c r="AH178" s="150">
        <v>29</v>
      </c>
      <c r="AI178" s="150">
        <v>14</v>
      </c>
      <c r="AJ178" s="150">
        <v>48.275862068965516</v>
      </c>
      <c r="AK178" s="64">
        <f t="shared" si="53"/>
        <v>100</v>
      </c>
      <c r="AL178" s="148">
        <f t="shared" si="54"/>
        <v>51.724137931034484</v>
      </c>
      <c r="AN178" s="181">
        <f t="shared" si="49"/>
        <v>1</v>
      </c>
      <c r="AO178" s="179">
        <v>0.95</v>
      </c>
      <c r="AP178" s="179">
        <f t="shared" si="33"/>
        <v>5.0000000000000044E-2</v>
      </c>
      <c r="AQ178" s="179">
        <f t="shared" si="34"/>
        <v>2.5000000000000022E-2</v>
      </c>
      <c r="AR178" s="179">
        <f t="shared" si="35"/>
        <v>1.9599639845400536</v>
      </c>
      <c r="AS178" s="179">
        <f t="shared" si="50"/>
        <v>0</v>
      </c>
      <c r="AT178" s="179">
        <f t="shared" si="36"/>
        <v>0</v>
      </c>
      <c r="AU178" s="181">
        <f t="shared" si="37"/>
        <v>100</v>
      </c>
      <c r="AV178" s="181">
        <f t="shared" si="38"/>
        <v>100</v>
      </c>
      <c r="AW178" s="181">
        <f t="shared" si="39"/>
        <v>0</v>
      </c>
      <c r="AY178" s="181">
        <f t="shared" si="51"/>
        <v>1</v>
      </c>
      <c r="AZ178" s="179">
        <v>0.95</v>
      </c>
      <c r="BA178" s="179">
        <f t="shared" si="40"/>
        <v>5.0000000000000044E-2</v>
      </c>
      <c r="BB178" s="179">
        <f t="shared" si="41"/>
        <v>2.5000000000000022E-2</v>
      </c>
      <c r="BC178" s="179">
        <f t="shared" si="42"/>
        <v>1.9599639845400536</v>
      </c>
      <c r="BD178" s="179">
        <f t="shared" si="52"/>
        <v>0</v>
      </c>
      <c r="BE178" s="179">
        <f t="shared" si="43"/>
        <v>0</v>
      </c>
      <c r="BF178" s="181">
        <f t="shared" si="44"/>
        <v>100</v>
      </c>
      <c r="BG178" s="181">
        <f t="shared" si="45"/>
        <v>100</v>
      </c>
      <c r="BH178" s="181">
        <f t="shared" si="46"/>
        <v>0</v>
      </c>
    </row>
    <row r="179" spans="2:60" x14ac:dyDescent="0.2">
      <c r="B179" s="50"/>
      <c r="C179" s="50"/>
      <c r="D179" s="51"/>
      <c r="E179" s="51"/>
      <c r="K179" s="62">
        <f>COUNTA(K101:K117)</f>
        <v>17</v>
      </c>
      <c r="L179" s="43" t="s">
        <v>1382</v>
      </c>
      <c r="M179" s="63" t="s">
        <v>1375</v>
      </c>
      <c r="N179" s="62">
        <f>SUM(N101:N117)</f>
        <v>614</v>
      </c>
      <c r="O179" s="62">
        <f>SUM(O101:O117)</f>
        <v>598</v>
      </c>
      <c r="P179" s="64">
        <f t="shared" si="27"/>
        <v>97.394136807817588</v>
      </c>
      <c r="Q179" s="62">
        <f>SUM(Q101:Q117)</f>
        <v>54</v>
      </c>
      <c r="R179" s="62">
        <f>SUM(R101:R117)</f>
        <v>45</v>
      </c>
      <c r="S179" s="64">
        <f t="shared" si="28"/>
        <v>83.333333333333343</v>
      </c>
      <c r="T179" s="57"/>
      <c r="U179" s="53"/>
      <c r="V179" s="55"/>
      <c r="W179" s="55"/>
      <c r="X179" s="52"/>
      <c r="Y179" s="58"/>
      <c r="Z179" s="147">
        <v>23</v>
      </c>
      <c r="AA179" s="147" t="s">
        <v>1401</v>
      </c>
      <c r="AB179" s="147" t="s">
        <v>1375</v>
      </c>
      <c r="AC179" s="147">
        <v>662</v>
      </c>
      <c r="AD179" s="147">
        <v>615</v>
      </c>
      <c r="AE179" s="148">
        <v>92.900302114803623</v>
      </c>
      <c r="AF179" s="64">
        <f t="shared" si="47"/>
        <v>97.394136807817588</v>
      </c>
      <c r="AG179" s="148">
        <f t="shared" si="48"/>
        <v>4.4938346930139659</v>
      </c>
      <c r="AH179" s="150">
        <v>9</v>
      </c>
      <c r="AI179" s="150">
        <v>2</v>
      </c>
      <c r="AJ179" s="150">
        <v>22.222222222222221</v>
      </c>
      <c r="AK179" s="64">
        <f t="shared" si="53"/>
        <v>83.333333333333343</v>
      </c>
      <c r="AL179" s="148">
        <f t="shared" si="54"/>
        <v>61.111111111111121</v>
      </c>
      <c r="AN179" s="181">
        <f t="shared" si="49"/>
        <v>0.97394136807817588</v>
      </c>
      <c r="AO179" s="179">
        <v>0.95</v>
      </c>
      <c r="AP179" s="179">
        <f t="shared" si="33"/>
        <v>5.0000000000000044E-2</v>
      </c>
      <c r="AQ179" s="179">
        <f t="shared" si="34"/>
        <v>2.5000000000000022E-2</v>
      </c>
      <c r="AR179" s="179">
        <f t="shared" si="35"/>
        <v>1.9599639845400536</v>
      </c>
      <c r="AS179" s="179">
        <f t="shared" si="50"/>
        <v>3.8638276986449442E-2</v>
      </c>
      <c r="AT179" s="179">
        <f t="shared" si="36"/>
        <v>7.57296313181237E-2</v>
      </c>
      <c r="AU179" s="181">
        <f t="shared" si="37"/>
        <v>89.821173676005216</v>
      </c>
      <c r="AV179" s="181">
        <f t="shared" si="38"/>
        <v>104.96709993962996</v>
      </c>
      <c r="AW179" s="181">
        <f t="shared" si="39"/>
        <v>7.5729631318123696</v>
      </c>
      <c r="AY179" s="181">
        <f t="shared" si="51"/>
        <v>0.83333333333333348</v>
      </c>
      <c r="AZ179" s="179">
        <v>0.95</v>
      </c>
      <c r="BA179" s="179">
        <f t="shared" si="40"/>
        <v>5.0000000000000044E-2</v>
      </c>
      <c r="BB179" s="179">
        <f t="shared" si="41"/>
        <v>2.5000000000000022E-2</v>
      </c>
      <c r="BC179" s="179">
        <f t="shared" si="42"/>
        <v>1.9599639845400536</v>
      </c>
      <c r="BD179" s="179">
        <f t="shared" si="52"/>
        <v>9.0387690757773365E-2</v>
      </c>
      <c r="BE179" s="179">
        <f t="shared" si="43"/>
        <v>0.17715661853097966</v>
      </c>
      <c r="BF179" s="181">
        <f t="shared" si="44"/>
        <v>65.617671480235387</v>
      </c>
      <c r="BG179" s="181">
        <f t="shared" si="45"/>
        <v>101.04899518643131</v>
      </c>
      <c r="BH179" s="181">
        <f t="shared" si="46"/>
        <v>17.715661853097966</v>
      </c>
    </row>
    <row r="180" spans="2:60" x14ac:dyDescent="0.2">
      <c r="B180" s="50"/>
      <c r="C180" s="50"/>
      <c r="D180" s="51"/>
      <c r="E180" s="51"/>
      <c r="K180" s="62">
        <f>COUNTA(K118:K125)</f>
        <v>8</v>
      </c>
      <c r="L180" s="43" t="s">
        <v>1382</v>
      </c>
      <c r="M180" s="63" t="s">
        <v>1376</v>
      </c>
      <c r="N180" s="62">
        <f>SUM(N118:N125)</f>
        <v>250</v>
      </c>
      <c r="O180" s="62">
        <f>SUM(O118:O125)</f>
        <v>238</v>
      </c>
      <c r="P180" s="64">
        <f t="shared" si="27"/>
        <v>95.199999999999989</v>
      </c>
      <c r="Q180" s="62">
        <f>SUM(Q118:Q125)</f>
        <v>54</v>
      </c>
      <c r="R180" s="62">
        <f>SUM(R118:R125)</f>
        <v>51</v>
      </c>
      <c r="S180" s="64">
        <f t="shared" si="28"/>
        <v>94.444444444444443</v>
      </c>
      <c r="T180" s="57"/>
      <c r="U180" s="53"/>
      <c r="V180" s="55"/>
      <c r="W180" s="55"/>
      <c r="X180" s="52"/>
      <c r="Y180" s="58"/>
      <c r="Z180" s="147">
        <v>25</v>
      </c>
      <c r="AA180" s="147" t="s">
        <v>1401</v>
      </c>
      <c r="AB180" s="147" t="s">
        <v>1376</v>
      </c>
      <c r="AC180" s="147">
        <v>669</v>
      </c>
      <c r="AD180" s="147">
        <v>618</v>
      </c>
      <c r="AE180" s="148">
        <v>92.376681614349778</v>
      </c>
      <c r="AF180" s="64">
        <f t="shared" si="47"/>
        <v>95.199999999999989</v>
      </c>
      <c r="AG180" s="148">
        <f t="shared" si="48"/>
        <v>2.8233183856502109</v>
      </c>
      <c r="AH180" s="150">
        <v>2</v>
      </c>
      <c r="AI180" s="150">
        <v>2</v>
      </c>
      <c r="AJ180" s="150">
        <v>100</v>
      </c>
      <c r="AK180" s="64">
        <f t="shared" si="53"/>
        <v>94.444444444444443</v>
      </c>
      <c r="AL180" s="148">
        <f t="shared" si="54"/>
        <v>-5.5555555555555571</v>
      </c>
      <c r="AN180" s="181">
        <f t="shared" si="49"/>
        <v>0.95199999999999985</v>
      </c>
      <c r="AO180" s="179">
        <v>0.95</v>
      </c>
      <c r="AP180" s="179">
        <f t="shared" si="33"/>
        <v>5.0000000000000044E-2</v>
      </c>
      <c r="AQ180" s="179">
        <f t="shared" si="34"/>
        <v>2.5000000000000022E-2</v>
      </c>
      <c r="AR180" s="179">
        <f t="shared" si="35"/>
        <v>1.9599639845400536</v>
      </c>
      <c r="AS180" s="179">
        <f t="shared" si="50"/>
        <v>7.5577774510764847E-2</v>
      </c>
      <c r="AT180" s="179">
        <f t="shared" si="36"/>
        <v>0.14812971607278838</v>
      </c>
      <c r="AU180" s="181">
        <f t="shared" si="37"/>
        <v>80.387028392721149</v>
      </c>
      <c r="AV180" s="181">
        <f t="shared" si="38"/>
        <v>110.01297160727883</v>
      </c>
      <c r="AW180" s="181">
        <f t="shared" si="39"/>
        <v>14.812971607278838</v>
      </c>
      <c r="AY180" s="181">
        <f t="shared" si="51"/>
        <v>0.94444444444444442</v>
      </c>
      <c r="AZ180" s="179">
        <v>0.95</v>
      </c>
      <c r="BA180" s="179">
        <f t="shared" si="40"/>
        <v>5.0000000000000044E-2</v>
      </c>
      <c r="BB180" s="179">
        <f t="shared" si="41"/>
        <v>2.5000000000000022E-2</v>
      </c>
      <c r="BC180" s="179">
        <f t="shared" si="42"/>
        <v>1.9599639845400536</v>
      </c>
      <c r="BD180" s="179">
        <f t="shared" si="52"/>
        <v>8.0985442983962527E-2</v>
      </c>
      <c r="BE180" s="179">
        <f t="shared" si="43"/>
        <v>0.15872855152058851</v>
      </c>
      <c r="BF180" s="181">
        <f t="shared" si="44"/>
        <v>78.571589292385596</v>
      </c>
      <c r="BG180" s="181">
        <f t="shared" si="45"/>
        <v>110.31729959650329</v>
      </c>
      <c r="BH180" s="181">
        <f t="shared" si="46"/>
        <v>15.87285515205885</v>
      </c>
    </row>
    <row r="181" spans="2:60" x14ac:dyDescent="0.2">
      <c r="K181" s="62">
        <f>COUNTA(K126:K135)</f>
        <v>10</v>
      </c>
      <c r="L181" s="43" t="s">
        <v>1382</v>
      </c>
      <c r="M181" s="63" t="s">
        <v>1377</v>
      </c>
      <c r="N181" s="62">
        <f>SUM(N126:N135)</f>
        <v>358</v>
      </c>
      <c r="O181" s="62">
        <f>SUM(O126:O135)</f>
        <v>351</v>
      </c>
      <c r="P181" s="64">
        <f t="shared" si="27"/>
        <v>98.044692737430168</v>
      </c>
      <c r="Q181" s="62">
        <f>SUM(Q126:Q135)</f>
        <v>1</v>
      </c>
      <c r="R181" s="62">
        <f>SUM(R126:R135)</f>
        <v>1</v>
      </c>
      <c r="S181" s="64">
        <f t="shared" si="28"/>
        <v>100</v>
      </c>
      <c r="T181" s="57"/>
      <c r="U181" s="53"/>
      <c r="V181" s="55"/>
      <c r="W181" s="55"/>
      <c r="X181" s="52"/>
      <c r="Y181" s="58"/>
      <c r="Z181" s="147">
        <v>25</v>
      </c>
      <c r="AA181" s="147" t="s">
        <v>1401</v>
      </c>
      <c r="AB181" s="147" t="s">
        <v>1377</v>
      </c>
      <c r="AC181" s="147">
        <v>1190</v>
      </c>
      <c r="AD181" s="147">
        <v>1138</v>
      </c>
      <c r="AE181" s="148">
        <v>95.630252100840337</v>
      </c>
      <c r="AF181" s="64">
        <f t="shared" si="47"/>
        <v>98.044692737430168</v>
      </c>
      <c r="AG181" s="148">
        <f t="shared" si="48"/>
        <v>2.4144406365898305</v>
      </c>
      <c r="AH181" s="150">
        <v>145</v>
      </c>
      <c r="AI181" s="150">
        <v>56</v>
      </c>
      <c r="AJ181" s="150">
        <v>38.620689655172413</v>
      </c>
      <c r="AK181" s="64">
        <f t="shared" si="53"/>
        <v>100</v>
      </c>
      <c r="AL181" s="148">
        <f t="shared" si="54"/>
        <v>61.379310344827587</v>
      </c>
      <c r="AN181" s="181">
        <f t="shared" si="49"/>
        <v>0.98044692737430172</v>
      </c>
      <c r="AO181" s="179">
        <v>0.95</v>
      </c>
      <c r="AP181" s="179">
        <f t="shared" si="33"/>
        <v>5.0000000000000044E-2</v>
      </c>
      <c r="AQ181" s="179">
        <f t="shared" si="34"/>
        <v>2.5000000000000022E-2</v>
      </c>
      <c r="AR181" s="179">
        <f t="shared" si="35"/>
        <v>1.9599639845400536</v>
      </c>
      <c r="AS181" s="179">
        <f t="shared" si="50"/>
        <v>4.3784415008759042E-2</v>
      </c>
      <c r="AT181" s="179">
        <f t="shared" si="36"/>
        <v>8.5815876501322705E-2</v>
      </c>
      <c r="AU181" s="181">
        <f t="shared" si="37"/>
        <v>89.463105087297905</v>
      </c>
      <c r="AV181" s="181">
        <f t="shared" si="38"/>
        <v>106.62628038756243</v>
      </c>
      <c r="AW181" s="181">
        <f t="shared" si="39"/>
        <v>8.5815876501322705</v>
      </c>
      <c r="AY181" s="181">
        <f t="shared" si="51"/>
        <v>1</v>
      </c>
      <c r="AZ181" s="179">
        <v>0.95</v>
      </c>
      <c r="BA181" s="179">
        <f t="shared" si="40"/>
        <v>5.0000000000000044E-2</v>
      </c>
      <c r="BB181" s="179">
        <f t="shared" si="41"/>
        <v>2.5000000000000022E-2</v>
      </c>
      <c r="BC181" s="179">
        <f t="shared" si="42"/>
        <v>1.9599639845400536</v>
      </c>
      <c r="BD181" s="179">
        <f t="shared" si="52"/>
        <v>0</v>
      </c>
      <c r="BE181" s="179">
        <f t="shared" si="43"/>
        <v>0</v>
      </c>
      <c r="BF181" s="181">
        <f t="shared" si="44"/>
        <v>100</v>
      </c>
      <c r="BG181" s="181">
        <f t="shared" si="45"/>
        <v>100</v>
      </c>
      <c r="BH181" s="181">
        <f t="shared" si="46"/>
        <v>0</v>
      </c>
    </row>
    <row r="182" spans="2:60" x14ac:dyDescent="0.2">
      <c r="K182" s="62">
        <f>COUNTA(K136:K141)</f>
        <v>6</v>
      </c>
      <c r="L182" s="43" t="s">
        <v>1382</v>
      </c>
      <c r="M182" s="63" t="s">
        <v>1378</v>
      </c>
      <c r="N182" s="62">
        <f>SUM(N136:N141)</f>
        <v>433</v>
      </c>
      <c r="O182" s="62">
        <f>SUM(O136:O141)</f>
        <v>299</v>
      </c>
      <c r="P182" s="64">
        <f t="shared" si="27"/>
        <v>69.053117782909936</v>
      </c>
      <c r="Q182" s="62">
        <f>SUM(Q136:Q141)</f>
        <v>4</v>
      </c>
      <c r="R182" s="62">
        <f>SUM(R136:R141)</f>
        <v>0</v>
      </c>
      <c r="S182" s="64">
        <f t="shared" si="28"/>
        <v>0</v>
      </c>
      <c r="T182" s="57"/>
      <c r="U182" s="53"/>
      <c r="V182" s="55"/>
      <c r="W182" s="55"/>
      <c r="X182" s="52"/>
      <c r="Y182" s="58"/>
      <c r="Z182" s="147">
        <v>32</v>
      </c>
      <c r="AA182" s="147" t="s">
        <v>1401</v>
      </c>
      <c r="AB182" s="147" t="s">
        <v>1378</v>
      </c>
      <c r="AC182" s="147">
        <v>904</v>
      </c>
      <c r="AD182" s="147">
        <v>836</v>
      </c>
      <c r="AE182" s="148">
        <v>92.477876106194685</v>
      </c>
      <c r="AF182" s="64">
        <f t="shared" si="47"/>
        <v>69.053117782909936</v>
      </c>
      <c r="AG182" s="148">
        <f t="shared" si="48"/>
        <v>-23.424758323284749</v>
      </c>
      <c r="AH182" s="150">
        <v>0</v>
      </c>
      <c r="AI182" s="150">
        <v>0</v>
      </c>
      <c r="AJ182" s="150" t="s">
        <v>78</v>
      </c>
      <c r="AK182" s="64">
        <f t="shared" si="53"/>
        <v>0</v>
      </c>
      <c r="AL182" s="148" t="s">
        <v>78</v>
      </c>
      <c r="AN182" s="181">
        <f t="shared" si="49"/>
        <v>0.69053117782909934</v>
      </c>
      <c r="AO182" s="179">
        <v>0.95</v>
      </c>
      <c r="AP182" s="179">
        <f t="shared" si="33"/>
        <v>5.0000000000000044E-2</v>
      </c>
      <c r="AQ182" s="179">
        <f t="shared" si="34"/>
        <v>2.5000000000000022E-2</v>
      </c>
      <c r="AR182" s="179">
        <f t="shared" si="35"/>
        <v>1.9599639845400536</v>
      </c>
      <c r="AS182" s="179">
        <f t="shared" si="50"/>
        <v>0.18872284364249431</v>
      </c>
      <c r="AT182" s="179">
        <f t="shared" si="36"/>
        <v>0.3698899765992727</v>
      </c>
      <c r="AU182" s="181">
        <f t="shared" si="37"/>
        <v>32.064120122982665</v>
      </c>
      <c r="AV182" s="181">
        <f t="shared" si="38"/>
        <v>106.04211544283721</v>
      </c>
      <c r="AW182" s="181">
        <f t="shared" si="39"/>
        <v>36.988997659927271</v>
      </c>
      <c r="AY182" s="181">
        <f t="shared" si="51"/>
        <v>0</v>
      </c>
      <c r="AZ182" s="179">
        <v>0.95</v>
      </c>
      <c r="BA182" s="179">
        <f t="shared" si="40"/>
        <v>5.0000000000000044E-2</v>
      </c>
      <c r="BB182" s="179">
        <f t="shared" si="41"/>
        <v>2.5000000000000022E-2</v>
      </c>
      <c r="BC182" s="179">
        <f t="shared" si="42"/>
        <v>1.9599639845400536</v>
      </c>
      <c r="BD182" s="179">
        <f t="shared" si="52"/>
        <v>0</v>
      </c>
      <c r="BE182" s="179">
        <f t="shared" si="43"/>
        <v>0</v>
      </c>
      <c r="BF182" s="181">
        <f t="shared" si="44"/>
        <v>0</v>
      </c>
      <c r="BG182" s="181">
        <f t="shared" si="45"/>
        <v>0</v>
      </c>
      <c r="BH182" s="181">
        <f t="shared" si="46"/>
        <v>0</v>
      </c>
    </row>
    <row r="183" spans="2:60" x14ac:dyDescent="0.2">
      <c r="K183" s="62">
        <f>COUNTA(K142:K152)</f>
        <v>11</v>
      </c>
      <c r="L183" s="43" t="s">
        <v>1382</v>
      </c>
      <c r="M183" s="63" t="s">
        <v>1379</v>
      </c>
      <c r="N183" s="62">
        <f>SUM(N142:N152)</f>
        <v>317</v>
      </c>
      <c r="O183" s="62">
        <f>SUM(O142:O152)</f>
        <v>306</v>
      </c>
      <c r="P183" s="64">
        <f t="shared" si="27"/>
        <v>96.529968454258679</v>
      </c>
      <c r="Q183" s="62">
        <f>SUM(Q142:Q152)</f>
        <v>8</v>
      </c>
      <c r="R183" s="62">
        <f>SUM(R142:R152)</f>
        <v>5</v>
      </c>
      <c r="S183" s="64">
        <f t="shared" si="28"/>
        <v>62.5</v>
      </c>
      <c r="T183" s="57"/>
      <c r="U183" s="53"/>
      <c r="V183" s="55"/>
      <c r="W183" s="55"/>
      <c r="X183" s="52"/>
      <c r="Y183" s="58"/>
      <c r="Z183" s="147">
        <v>56</v>
      </c>
      <c r="AA183" s="147" t="s">
        <v>1401</v>
      </c>
      <c r="AB183" s="147" t="s">
        <v>1379</v>
      </c>
      <c r="AC183" s="147">
        <v>768</v>
      </c>
      <c r="AD183" s="147">
        <v>715</v>
      </c>
      <c r="AE183" s="148">
        <v>93.098958333333343</v>
      </c>
      <c r="AF183" s="64">
        <f t="shared" si="47"/>
        <v>96.529968454258679</v>
      </c>
      <c r="AG183" s="148">
        <f t="shared" si="48"/>
        <v>3.4310101209253361</v>
      </c>
      <c r="AH183" s="150">
        <v>24</v>
      </c>
      <c r="AI183" s="150">
        <v>11</v>
      </c>
      <c r="AJ183" s="150">
        <v>45.833333333333329</v>
      </c>
      <c r="AK183" s="64">
        <f t="shared" si="53"/>
        <v>62.5</v>
      </c>
      <c r="AL183" s="148">
        <f t="shared" si="54"/>
        <v>16.666666666666671</v>
      </c>
      <c r="AN183" s="181">
        <f t="shared" si="49"/>
        <v>0.96529968454258674</v>
      </c>
      <c r="AO183" s="179">
        <v>0.95</v>
      </c>
      <c r="AP183" s="179">
        <f t="shared" si="33"/>
        <v>5.0000000000000044E-2</v>
      </c>
      <c r="AQ183" s="179">
        <f t="shared" si="34"/>
        <v>2.5000000000000022E-2</v>
      </c>
      <c r="AR183" s="179">
        <f t="shared" si="35"/>
        <v>1.9599639845400536</v>
      </c>
      <c r="AS183" s="179">
        <f t="shared" si="50"/>
        <v>5.5182510045854581E-2</v>
      </c>
      <c r="AT183" s="179">
        <f t="shared" si="36"/>
        <v>0.10815573226639467</v>
      </c>
      <c r="AU183" s="181">
        <f t="shared" si="37"/>
        <v>85.714395227619207</v>
      </c>
      <c r="AV183" s="181">
        <f t="shared" si="38"/>
        <v>107.34554168089814</v>
      </c>
      <c r="AW183" s="181">
        <f t="shared" si="39"/>
        <v>10.815573226639467</v>
      </c>
      <c r="AY183" s="181">
        <f t="shared" si="51"/>
        <v>0.625</v>
      </c>
      <c r="AZ183" s="179">
        <v>0.95</v>
      </c>
      <c r="BA183" s="179">
        <f t="shared" si="40"/>
        <v>5.0000000000000044E-2</v>
      </c>
      <c r="BB183" s="179">
        <f t="shared" si="41"/>
        <v>2.5000000000000022E-2</v>
      </c>
      <c r="BC183" s="179">
        <f t="shared" si="42"/>
        <v>1.9599639845400536</v>
      </c>
      <c r="BD183" s="179">
        <f t="shared" si="52"/>
        <v>0.14596855203028555</v>
      </c>
      <c r="BE183" s="179">
        <f t="shared" si="43"/>
        <v>0.28609310485482059</v>
      </c>
      <c r="BF183" s="181">
        <f t="shared" si="44"/>
        <v>33.890689514517938</v>
      </c>
      <c r="BG183" s="181">
        <f t="shared" si="45"/>
        <v>91.109310485482055</v>
      </c>
      <c r="BH183" s="181">
        <f t="shared" si="46"/>
        <v>28.609310485482059</v>
      </c>
    </row>
    <row r="184" spans="2:60" x14ac:dyDescent="0.2">
      <c r="K184" s="62">
        <f>COUNTA(K153:K163)</f>
        <v>11</v>
      </c>
      <c r="L184" s="43" t="s">
        <v>1382</v>
      </c>
      <c r="M184" s="63" t="s">
        <v>1380</v>
      </c>
      <c r="N184" s="62">
        <f>SUM(N153:N163)</f>
        <v>611</v>
      </c>
      <c r="O184" s="62">
        <f>SUM(O153:O163)</f>
        <v>544</v>
      </c>
      <c r="P184" s="64">
        <f t="shared" si="27"/>
        <v>89.034369885433719</v>
      </c>
      <c r="Q184" s="62">
        <f>SUM(Q153:Q163)</f>
        <v>4</v>
      </c>
      <c r="R184" s="62">
        <f>SUM(R153:R163)</f>
        <v>4</v>
      </c>
      <c r="S184" s="64">
        <f t="shared" si="28"/>
        <v>100</v>
      </c>
      <c r="T184" s="57"/>
      <c r="U184" s="53"/>
      <c r="V184" s="55"/>
      <c r="W184" s="55"/>
      <c r="X184" s="52"/>
      <c r="Y184" s="58"/>
      <c r="Z184" s="147">
        <v>16</v>
      </c>
      <c r="AA184" s="147" t="s">
        <v>1401</v>
      </c>
      <c r="AB184" s="147" t="s">
        <v>1380</v>
      </c>
      <c r="AC184" s="147">
        <v>517</v>
      </c>
      <c r="AD184" s="147">
        <v>485</v>
      </c>
      <c r="AE184" s="148">
        <v>93.810444874274651</v>
      </c>
      <c r="AF184" s="64">
        <f t="shared" si="47"/>
        <v>89.034369885433719</v>
      </c>
      <c r="AG184" s="148">
        <f t="shared" si="48"/>
        <v>-4.7760749888409322</v>
      </c>
      <c r="AH184" s="150">
        <v>1</v>
      </c>
      <c r="AI184" s="150">
        <v>1</v>
      </c>
      <c r="AJ184" s="150">
        <v>100</v>
      </c>
      <c r="AK184" s="64">
        <f t="shared" si="53"/>
        <v>100</v>
      </c>
      <c r="AL184" s="148">
        <f t="shared" si="54"/>
        <v>0</v>
      </c>
      <c r="AN184" s="181">
        <f t="shared" si="49"/>
        <v>0.89034369885433717</v>
      </c>
      <c r="AO184" s="179">
        <v>0.95</v>
      </c>
      <c r="AP184" s="179">
        <f t="shared" si="33"/>
        <v>5.0000000000000044E-2</v>
      </c>
      <c r="AQ184" s="179">
        <f t="shared" si="34"/>
        <v>2.5000000000000022E-2</v>
      </c>
      <c r="AR184" s="179">
        <f t="shared" si="35"/>
        <v>1.9599639845400536</v>
      </c>
      <c r="AS184" s="179">
        <f t="shared" si="50"/>
        <v>9.4210497757422559E-2</v>
      </c>
      <c r="AT184" s="179">
        <f t="shared" si="36"/>
        <v>0.18464918257013971</v>
      </c>
      <c r="AU184" s="181">
        <f t="shared" si="37"/>
        <v>70.569451628419742</v>
      </c>
      <c r="AV184" s="181">
        <f t="shared" si="38"/>
        <v>107.4992881424477</v>
      </c>
      <c r="AW184" s="181">
        <f t="shared" si="39"/>
        <v>18.46491825701397</v>
      </c>
      <c r="AY184" s="181">
        <f t="shared" si="51"/>
        <v>1</v>
      </c>
      <c r="AZ184" s="179">
        <v>0.95</v>
      </c>
      <c r="BA184" s="179">
        <f t="shared" si="40"/>
        <v>5.0000000000000044E-2</v>
      </c>
      <c r="BB184" s="179">
        <f t="shared" si="41"/>
        <v>2.5000000000000022E-2</v>
      </c>
      <c r="BC184" s="179">
        <f t="shared" si="42"/>
        <v>1.9599639845400536</v>
      </c>
      <c r="BD184" s="179">
        <f t="shared" si="52"/>
        <v>0</v>
      </c>
      <c r="BE184" s="179">
        <f t="shared" si="43"/>
        <v>0</v>
      </c>
      <c r="BF184" s="181">
        <f t="shared" si="44"/>
        <v>100</v>
      </c>
      <c r="BG184" s="181">
        <f t="shared" si="45"/>
        <v>100</v>
      </c>
      <c r="BH184" s="181">
        <f t="shared" si="46"/>
        <v>0</v>
      </c>
    </row>
    <row r="185" spans="2:60" x14ac:dyDescent="0.2">
      <c r="K185" s="65">
        <f>COUNTA(K87:K163)</f>
        <v>77</v>
      </c>
      <c r="L185" s="47" t="s">
        <v>1382</v>
      </c>
      <c r="M185" s="66" t="s">
        <v>1384</v>
      </c>
      <c r="N185" s="65">
        <f>SUM(N87:N163)</f>
        <v>2925</v>
      </c>
      <c r="O185" s="65">
        <f>SUM(O87:O163)</f>
        <v>2669</v>
      </c>
      <c r="P185" s="67">
        <f t="shared" si="27"/>
        <v>91.247863247863251</v>
      </c>
      <c r="Q185" s="65">
        <f>SUM(Q87:Q163)</f>
        <v>157</v>
      </c>
      <c r="R185" s="65">
        <f>SUM(R87:R163)</f>
        <v>135</v>
      </c>
      <c r="S185" s="67">
        <f t="shared" si="28"/>
        <v>85.98726114649682</v>
      </c>
      <c r="T185" s="57"/>
      <c r="U185" s="53"/>
      <c r="V185" s="55"/>
      <c r="W185" s="55"/>
      <c r="X185" s="52"/>
      <c r="Y185" s="58"/>
      <c r="Z185" s="151">
        <v>225</v>
      </c>
      <c r="AA185" s="151" t="s">
        <v>1401</v>
      </c>
      <c r="AB185" s="151" t="s">
        <v>1384</v>
      </c>
      <c r="AC185" s="151">
        <v>5975</v>
      </c>
      <c r="AD185" s="151">
        <v>5560</v>
      </c>
      <c r="AE185" s="152">
        <v>93.054393305439334</v>
      </c>
      <c r="AF185" s="67">
        <f t="shared" si="47"/>
        <v>91.247863247863251</v>
      </c>
      <c r="AG185" s="152">
        <f t="shared" si="48"/>
        <v>-1.806530057576083</v>
      </c>
      <c r="AH185" s="153">
        <v>291</v>
      </c>
      <c r="AI185" s="153">
        <v>165</v>
      </c>
      <c r="AJ185" s="153">
        <v>56.701030927835049</v>
      </c>
      <c r="AK185" s="67">
        <f t="shared" si="53"/>
        <v>85.98726114649682</v>
      </c>
      <c r="AL185" s="152">
        <f t="shared" si="54"/>
        <v>29.286230218661771</v>
      </c>
      <c r="AN185" s="181">
        <f t="shared" si="49"/>
        <v>0.91247863247863248</v>
      </c>
      <c r="AO185" s="179">
        <v>0.95</v>
      </c>
      <c r="AP185" s="179">
        <f t="shared" si="33"/>
        <v>5.0000000000000044E-2</v>
      </c>
      <c r="AQ185" s="179">
        <f t="shared" si="34"/>
        <v>2.5000000000000022E-2</v>
      </c>
      <c r="AR185" s="179">
        <f t="shared" si="35"/>
        <v>1.9599639845400536</v>
      </c>
      <c r="AS185" s="179">
        <f t="shared" si="50"/>
        <v>3.2204980204640132E-2</v>
      </c>
      <c r="AT185" s="179">
        <f t="shared" si="36"/>
        <v>6.3120601323920028E-2</v>
      </c>
      <c r="AU185" s="181">
        <f t="shared" si="37"/>
        <v>84.935803115471245</v>
      </c>
      <c r="AV185" s="181">
        <f t="shared" si="38"/>
        <v>97.559923380255256</v>
      </c>
      <c r="AW185" s="181">
        <f t="shared" si="39"/>
        <v>6.3120601323920029</v>
      </c>
      <c r="AY185" s="181">
        <f t="shared" si="51"/>
        <v>0.85987261146496818</v>
      </c>
      <c r="AZ185" s="179">
        <v>0.95</v>
      </c>
      <c r="BA185" s="179">
        <f t="shared" si="40"/>
        <v>5.0000000000000044E-2</v>
      </c>
      <c r="BB185" s="179">
        <f t="shared" si="41"/>
        <v>2.5000000000000022E-2</v>
      </c>
      <c r="BC185" s="179">
        <f t="shared" si="42"/>
        <v>1.9599639845400536</v>
      </c>
      <c r="BD185" s="179">
        <f t="shared" si="52"/>
        <v>3.9557898306249603E-2</v>
      </c>
      <c r="BE185" s="179">
        <f t="shared" si="43"/>
        <v>7.7532055984347203E-2</v>
      </c>
      <c r="BF185" s="181">
        <f t="shared" si="44"/>
        <v>78.234055548062102</v>
      </c>
      <c r="BG185" s="181">
        <f t="shared" si="45"/>
        <v>93.740466744931538</v>
      </c>
      <c r="BH185" s="181">
        <f t="shared" si="46"/>
        <v>7.7532055984347199</v>
      </c>
    </row>
    <row r="186" spans="2:60" x14ac:dyDescent="0.2">
      <c r="K186" s="65">
        <f>SUM(K175+K185)</f>
        <v>162</v>
      </c>
      <c r="L186" s="59" t="s">
        <v>1384</v>
      </c>
      <c r="M186" s="59" t="s">
        <v>1385</v>
      </c>
      <c r="N186" s="59">
        <f>SUM(N175+N185)</f>
        <v>5030</v>
      </c>
      <c r="O186" s="59">
        <f>SUM(O175+O185)</f>
        <v>4677</v>
      </c>
      <c r="P186" s="67">
        <f t="shared" si="27"/>
        <v>92.982107355864812</v>
      </c>
      <c r="Q186" s="59">
        <f>SUM(Q175+Q185)</f>
        <v>279</v>
      </c>
      <c r="R186" s="59">
        <f>SUM(R175+R185)</f>
        <v>231</v>
      </c>
      <c r="S186" s="67">
        <f t="shared" si="28"/>
        <v>82.795698924731184</v>
      </c>
      <c r="T186" s="57"/>
      <c r="U186" s="53"/>
      <c r="V186" s="55"/>
      <c r="W186" s="55"/>
      <c r="X186" s="52"/>
      <c r="Y186" s="58"/>
      <c r="Z186" s="151">
        <v>320</v>
      </c>
      <c r="AA186" s="151" t="s">
        <v>1384</v>
      </c>
      <c r="AB186" s="151" t="s">
        <v>1385</v>
      </c>
      <c r="AC186" s="151">
        <v>8627</v>
      </c>
      <c r="AD186" s="151">
        <v>8041</v>
      </c>
      <c r="AE186" s="152">
        <v>93.207372203546996</v>
      </c>
      <c r="AF186" s="67">
        <f t="shared" si="47"/>
        <v>92.982107355864812</v>
      </c>
      <c r="AG186" s="152">
        <f t="shared" si="48"/>
        <v>-0.22526484768218324</v>
      </c>
      <c r="AH186" s="153">
        <v>545</v>
      </c>
      <c r="AI186" s="153">
        <v>308</v>
      </c>
      <c r="AJ186" s="153">
        <v>56.513761467889914</v>
      </c>
      <c r="AK186" s="67">
        <f t="shared" si="53"/>
        <v>82.795698924731184</v>
      </c>
      <c r="AL186" s="152">
        <f t="shared" si="54"/>
        <v>26.28193745684127</v>
      </c>
      <c r="AN186" s="181">
        <f t="shared" si="49"/>
        <v>0.92982107355864807</v>
      </c>
      <c r="AO186" s="179">
        <v>0.95</v>
      </c>
      <c r="AP186" s="179">
        <f t="shared" si="33"/>
        <v>5.0000000000000044E-2</v>
      </c>
      <c r="AQ186" s="179">
        <f t="shared" si="34"/>
        <v>2.5000000000000022E-2</v>
      </c>
      <c r="AR186" s="179">
        <f t="shared" si="35"/>
        <v>1.9599639845400536</v>
      </c>
      <c r="AS186" s="179">
        <f t="shared" si="50"/>
        <v>2.0069915561543274E-2</v>
      </c>
      <c r="AT186" s="179">
        <f t="shared" si="36"/>
        <v>3.9336311673384784E-2</v>
      </c>
      <c r="AU186" s="181">
        <f t="shared" si="37"/>
        <v>89.048476188526323</v>
      </c>
      <c r="AV186" s="181">
        <f t="shared" si="38"/>
        <v>96.915738523203288</v>
      </c>
      <c r="AW186" s="181">
        <f t="shared" si="39"/>
        <v>3.9336311673384783</v>
      </c>
      <c r="AY186" s="181">
        <f t="shared" si="51"/>
        <v>0.82795698924731187</v>
      </c>
      <c r="AZ186" s="179">
        <v>0.95</v>
      </c>
      <c r="BA186" s="179">
        <f t="shared" si="40"/>
        <v>5.0000000000000044E-2</v>
      </c>
      <c r="BB186" s="179">
        <f t="shared" si="41"/>
        <v>2.5000000000000022E-2</v>
      </c>
      <c r="BC186" s="179">
        <f t="shared" si="42"/>
        <v>1.9599639845400536</v>
      </c>
      <c r="BD186" s="179">
        <f t="shared" si="52"/>
        <v>2.9652744673813274E-2</v>
      </c>
      <c r="BE186" s="179">
        <f t="shared" si="43"/>
        <v>5.8118311603435918E-2</v>
      </c>
      <c r="BF186" s="181">
        <f t="shared" si="44"/>
        <v>76.983867764387597</v>
      </c>
      <c r="BG186" s="181">
        <f t="shared" si="45"/>
        <v>88.607530085074785</v>
      </c>
      <c r="BH186" s="181">
        <f t="shared" si="46"/>
        <v>5.8118311603435915</v>
      </c>
    </row>
    <row r="187" spans="2:60" x14ac:dyDescent="0.2">
      <c r="N187" s="70"/>
      <c r="O187" s="70"/>
      <c r="Q187" s="70"/>
      <c r="R187" s="70"/>
    </row>
  </sheetData>
  <autoFilter ref="A1:AM163" xr:uid="{B4F48281-A29E-4D75-BDA2-BF19C4B12ED2}"/>
  <mergeCells count="2">
    <mergeCell ref="AN164:AW164"/>
    <mergeCell ref="AY164:BH164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604124-1F46-4076-BD25-FC8ECBF88ACA}">
  <dimension ref="A1:B31"/>
  <sheetViews>
    <sheetView workbookViewId="0">
      <selection activeCell="B14" sqref="B14:B15"/>
    </sheetView>
  </sheetViews>
  <sheetFormatPr defaultRowHeight="15" x14ac:dyDescent="0.25"/>
  <cols>
    <col min="1" max="16384" width="9.140625" style="178"/>
  </cols>
  <sheetData>
    <row r="1" spans="1:2" x14ac:dyDescent="0.25">
      <c r="A1" s="178" t="s">
        <v>860</v>
      </c>
      <c r="B1" s="178" t="s">
        <v>1421</v>
      </c>
    </row>
    <row r="2" spans="1:2" x14ac:dyDescent="0.25">
      <c r="A2" s="178" t="s">
        <v>835</v>
      </c>
      <c r="B2" s="178" t="s">
        <v>1421</v>
      </c>
    </row>
    <row r="3" spans="1:2" x14ac:dyDescent="0.25">
      <c r="A3" s="178" t="s">
        <v>826</v>
      </c>
      <c r="B3" s="178" t="s">
        <v>1421</v>
      </c>
    </row>
    <row r="4" spans="1:2" x14ac:dyDescent="0.25">
      <c r="A4" s="178" t="s">
        <v>902</v>
      </c>
      <c r="B4" s="178" t="s">
        <v>1405</v>
      </c>
    </row>
    <row r="5" spans="1:2" x14ac:dyDescent="0.25">
      <c r="A5" s="178" t="s">
        <v>869</v>
      </c>
      <c r="B5" s="178" t="s">
        <v>1405</v>
      </c>
    </row>
    <row r="6" spans="1:2" x14ac:dyDescent="0.25">
      <c r="A6" s="178" t="s">
        <v>894</v>
      </c>
      <c r="B6" s="178" t="s">
        <v>1405</v>
      </c>
    </row>
    <row r="7" spans="1:2" x14ac:dyDescent="0.25">
      <c r="A7" s="178" t="s">
        <v>875</v>
      </c>
      <c r="B7" s="178" t="s">
        <v>1405</v>
      </c>
    </row>
    <row r="8" spans="1:2" x14ac:dyDescent="0.25">
      <c r="A8" s="178" t="s">
        <v>1019</v>
      </c>
      <c r="B8" s="178" t="s">
        <v>1413</v>
      </c>
    </row>
    <row r="9" spans="1:2" x14ac:dyDescent="0.25">
      <c r="A9" s="178" t="s">
        <v>1025</v>
      </c>
      <c r="B9" s="178" t="s">
        <v>1413</v>
      </c>
    </row>
    <row r="10" spans="1:2" x14ac:dyDescent="0.25">
      <c r="A10" s="178" t="s">
        <v>1038</v>
      </c>
      <c r="B10" s="178" t="s">
        <v>1413</v>
      </c>
    </row>
    <row r="11" spans="1:2" x14ac:dyDescent="0.25">
      <c r="A11" s="178" t="s">
        <v>244</v>
      </c>
      <c r="B11" s="178" t="s">
        <v>1413</v>
      </c>
    </row>
    <row r="12" spans="1:2" x14ac:dyDescent="0.25">
      <c r="A12" s="178" t="s">
        <v>962</v>
      </c>
      <c r="B12" s="178" t="s">
        <v>1413</v>
      </c>
    </row>
    <row r="13" spans="1:2" x14ac:dyDescent="0.25">
      <c r="A13" s="178" t="s">
        <v>973</v>
      </c>
      <c r="B13" s="178" t="s">
        <v>1413</v>
      </c>
    </row>
    <row r="14" spans="1:2" x14ac:dyDescent="0.25">
      <c r="A14" s="178" t="s">
        <v>919</v>
      </c>
      <c r="B14" s="178" t="s">
        <v>1413</v>
      </c>
    </row>
    <row r="15" spans="1:2" x14ac:dyDescent="0.25">
      <c r="A15" s="178" t="s">
        <v>929</v>
      </c>
      <c r="B15" s="178" t="s">
        <v>1413</v>
      </c>
    </row>
    <row r="16" spans="1:2" x14ac:dyDescent="0.25">
      <c r="A16" s="178" t="s">
        <v>610</v>
      </c>
      <c r="B16" s="178" t="s">
        <v>1421</v>
      </c>
    </row>
    <row r="17" spans="1:2" x14ac:dyDescent="0.25">
      <c r="A17" s="178" t="s">
        <v>619</v>
      </c>
      <c r="B17" s="178" t="s">
        <v>1421</v>
      </c>
    </row>
    <row r="18" spans="1:2" x14ac:dyDescent="0.25">
      <c r="A18" s="178" t="s">
        <v>701</v>
      </c>
      <c r="B18" s="178" t="s">
        <v>1421</v>
      </c>
    </row>
    <row r="19" spans="1:2" x14ac:dyDescent="0.25">
      <c r="A19" s="178" t="s">
        <v>624</v>
      </c>
      <c r="B19" s="178" t="s">
        <v>1421</v>
      </c>
    </row>
    <row r="20" spans="1:2" x14ac:dyDescent="0.25">
      <c r="A20" s="178" t="s">
        <v>441</v>
      </c>
      <c r="B20" s="178" t="s">
        <v>1436</v>
      </c>
    </row>
    <row r="21" spans="1:2" x14ac:dyDescent="0.25">
      <c r="A21" s="178" t="s">
        <v>511</v>
      </c>
      <c r="B21" s="178" t="s">
        <v>1436</v>
      </c>
    </row>
    <row r="22" spans="1:2" x14ac:dyDescent="0.25">
      <c r="A22" s="178" t="s">
        <v>430</v>
      </c>
      <c r="B22" s="178" t="s">
        <v>1436</v>
      </c>
    </row>
    <row r="23" spans="1:2" x14ac:dyDescent="0.25">
      <c r="A23" s="178" t="s">
        <v>455</v>
      </c>
      <c r="B23" s="178" t="s">
        <v>1436</v>
      </c>
    </row>
    <row r="24" spans="1:2" x14ac:dyDescent="0.25">
      <c r="A24" s="178" t="s">
        <v>375</v>
      </c>
      <c r="B24" s="178" t="s">
        <v>1432</v>
      </c>
    </row>
    <row r="25" spans="1:2" x14ac:dyDescent="0.25">
      <c r="A25" s="178" t="s">
        <v>1971</v>
      </c>
      <c r="B25" s="178" t="s">
        <v>1432</v>
      </c>
    </row>
    <row r="26" spans="1:2" x14ac:dyDescent="0.25">
      <c r="A26" s="178" t="s">
        <v>384</v>
      </c>
      <c r="B26" s="178" t="s">
        <v>1432</v>
      </c>
    </row>
    <row r="27" spans="1:2" x14ac:dyDescent="0.25">
      <c r="A27" s="178" t="s">
        <v>283</v>
      </c>
      <c r="B27" s="178" t="s">
        <v>175</v>
      </c>
    </row>
    <row r="28" spans="1:2" x14ac:dyDescent="0.25">
      <c r="A28" s="178" t="s">
        <v>296</v>
      </c>
      <c r="B28" s="178" t="s">
        <v>175</v>
      </c>
    </row>
    <row r="29" spans="1:2" x14ac:dyDescent="0.25">
      <c r="A29" s="178" t="s">
        <v>321</v>
      </c>
      <c r="B29" s="178" t="s">
        <v>175</v>
      </c>
    </row>
    <row r="30" spans="1:2" x14ac:dyDescent="0.25">
      <c r="A30" s="178" t="s">
        <v>119</v>
      </c>
      <c r="B30" s="178" t="s">
        <v>175</v>
      </c>
    </row>
    <row r="31" spans="1:2" x14ac:dyDescent="0.25">
      <c r="A31" s="178" t="s">
        <v>133</v>
      </c>
      <c r="B31" s="178" t="s">
        <v>175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Surveys 2020-21 vs 2021-22</vt:lpstr>
      <vt:lpstr>Summary Tables</vt:lpstr>
      <vt:lpstr>Appendix 1 Hospital HCW Fluvax</vt:lpstr>
      <vt:lpstr>Appendix 2 LTCF HCW Fluvax</vt:lpstr>
      <vt:lpstr>Appendix 3 LTCF Resident Fluvax</vt:lpstr>
      <vt:lpstr>RHA A to F by CCA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Piaras O lorcain</dc:creator>
  <cp:lastModifiedBy>Piaras O lorcain</cp:lastModifiedBy>
  <dcterms:created xsi:type="dcterms:W3CDTF">2022-07-21T16:20:53Z</dcterms:created>
  <dcterms:modified xsi:type="dcterms:W3CDTF">2023-05-25T09:41:57Z</dcterms:modified>
</cp:coreProperties>
</file>